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/>
  <mc:AlternateContent xmlns:mc="http://schemas.openxmlformats.org/markup-compatibility/2006">
    <mc:Choice Requires="x15">
      <x15ac:absPath xmlns:x15ac="http://schemas.microsoft.com/office/spreadsheetml/2010/11/ac" url="D:\Старый компьютер\документы Толчеева\2020\ГОСПРОГРАММА\отчет 9 месяцев\"/>
    </mc:Choice>
  </mc:AlternateContent>
  <xr:revisionPtr revIDLastSave="0" documentId="13_ncr:1_{8295C376-8B98-4072-94E0-62E4FA2E57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1а" sheetId="1" r:id="rId1"/>
    <sheet name="11б. Отч ОКС" sheetId="2" r:id="rId2"/>
    <sheet name="Лист1" sheetId="6" r:id="rId3"/>
  </sheets>
  <definedNames>
    <definedName name="_xlnm.Print_Area" localSheetId="0">'11а'!$A$1:$M$504</definedName>
    <definedName name="_xlnm.Print_Area" localSheetId="1">'11б. Отч ОКС'!$A$1:$Q$21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1" l="1"/>
  <c r="J6" i="1"/>
  <c r="G471" i="1"/>
  <c r="G467" i="1"/>
  <c r="F467" i="1"/>
  <c r="E467" i="1"/>
  <c r="D467" i="1"/>
  <c r="J466" i="1"/>
  <c r="G466" i="1"/>
  <c r="F466" i="1"/>
  <c r="E466" i="1"/>
  <c r="D466" i="1"/>
  <c r="F465" i="1"/>
  <c r="E465" i="1"/>
  <c r="D465" i="1"/>
  <c r="F464" i="1"/>
  <c r="E464" i="1"/>
  <c r="D464" i="1"/>
  <c r="F463" i="1"/>
  <c r="E463" i="1"/>
  <c r="D463" i="1"/>
  <c r="J462" i="1"/>
  <c r="F462" i="1"/>
  <c r="G462" i="1" s="1"/>
  <c r="E462" i="1"/>
  <c r="D462" i="1"/>
  <c r="F457" i="1"/>
  <c r="E457" i="1"/>
  <c r="D457" i="1"/>
  <c r="F452" i="1"/>
  <c r="E452" i="1"/>
  <c r="D452" i="1"/>
  <c r="F447" i="1"/>
  <c r="E447" i="1"/>
  <c r="D447" i="1"/>
  <c r="F442" i="1"/>
  <c r="E442" i="1"/>
  <c r="D442" i="1"/>
  <c r="G441" i="1"/>
  <c r="G439" i="1"/>
  <c r="G438" i="1"/>
  <c r="G437" i="1"/>
  <c r="F437" i="1"/>
  <c r="E437" i="1"/>
  <c r="D437" i="1"/>
  <c r="J436" i="1"/>
  <c r="F436" i="1"/>
  <c r="E436" i="1"/>
  <c r="D436" i="1"/>
  <c r="F435" i="1"/>
  <c r="E435" i="1"/>
  <c r="D435" i="1"/>
  <c r="F434" i="1"/>
  <c r="E434" i="1"/>
  <c r="D434" i="1"/>
  <c r="F433" i="1"/>
  <c r="E433" i="1"/>
  <c r="D433" i="1"/>
  <c r="J432" i="1"/>
  <c r="F432" i="1"/>
  <c r="E432" i="1"/>
  <c r="D432" i="1"/>
  <c r="F427" i="1"/>
  <c r="E427" i="1"/>
  <c r="D427" i="1"/>
  <c r="F422" i="1"/>
  <c r="E422" i="1"/>
  <c r="D422" i="1"/>
  <c r="F417" i="1"/>
  <c r="E417" i="1"/>
  <c r="D417" i="1"/>
  <c r="F412" i="1"/>
  <c r="E412" i="1"/>
  <c r="D412" i="1"/>
  <c r="J406" i="1"/>
  <c r="F406" i="1"/>
  <c r="E406" i="1"/>
  <c r="D406" i="1"/>
  <c r="F405" i="1"/>
  <c r="E405" i="1"/>
  <c r="D405" i="1"/>
  <c r="F404" i="1"/>
  <c r="E404" i="1"/>
  <c r="D404" i="1"/>
  <c r="F403" i="1"/>
  <c r="E403" i="1"/>
  <c r="D403" i="1"/>
  <c r="J402" i="1"/>
  <c r="F402" i="1"/>
  <c r="E402" i="1"/>
  <c r="D402" i="1"/>
  <c r="F397" i="1"/>
  <c r="E397" i="1"/>
  <c r="D397" i="1"/>
  <c r="F392" i="1"/>
  <c r="E392" i="1"/>
  <c r="D392" i="1"/>
  <c r="F387" i="1"/>
  <c r="E387" i="1"/>
  <c r="D387" i="1"/>
  <c r="F382" i="1"/>
  <c r="E382" i="1"/>
  <c r="D382" i="1"/>
  <c r="F377" i="1"/>
  <c r="E377" i="1"/>
  <c r="D377" i="1"/>
  <c r="J376" i="1"/>
  <c r="F376" i="1"/>
  <c r="E376" i="1"/>
  <c r="D376" i="1"/>
  <c r="F375" i="1"/>
  <c r="E375" i="1"/>
  <c r="D375" i="1"/>
  <c r="F374" i="1"/>
  <c r="E374" i="1"/>
  <c r="D374" i="1"/>
  <c r="F373" i="1"/>
  <c r="E373" i="1"/>
  <c r="D373" i="1"/>
  <c r="J372" i="1"/>
  <c r="F372" i="1"/>
  <c r="E372" i="1"/>
  <c r="D372" i="1"/>
  <c r="F367" i="1"/>
  <c r="E367" i="1"/>
  <c r="D367" i="1"/>
  <c r="G363" i="1"/>
  <c r="G362" i="1"/>
  <c r="F362" i="1"/>
  <c r="E362" i="1"/>
  <c r="D362" i="1"/>
  <c r="J361" i="1"/>
  <c r="F361" i="1"/>
  <c r="E361" i="1"/>
  <c r="D361" i="1"/>
  <c r="F360" i="1"/>
  <c r="E360" i="1"/>
  <c r="D360" i="1"/>
  <c r="F359" i="1"/>
  <c r="E359" i="1"/>
  <c r="D359" i="1"/>
  <c r="G358" i="1"/>
  <c r="F358" i="1"/>
  <c r="E358" i="1"/>
  <c r="D358" i="1"/>
  <c r="J357" i="1"/>
  <c r="F357" i="1"/>
  <c r="G357" i="1" s="1"/>
  <c r="E357" i="1"/>
  <c r="D357" i="1"/>
  <c r="F352" i="1"/>
  <c r="E352" i="1"/>
  <c r="D352" i="1"/>
  <c r="F347" i="1"/>
  <c r="E347" i="1"/>
  <c r="D347" i="1"/>
  <c r="F342" i="1"/>
  <c r="E342" i="1"/>
  <c r="D342" i="1"/>
  <c r="F337" i="1"/>
  <c r="E337" i="1"/>
  <c r="D337" i="1"/>
  <c r="F332" i="1"/>
  <c r="E332" i="1"/>
  <c r="D332" i="1"/>
  <c r="F327" i="1"/>
  <c r="E327" i="1"/>
  <c r="D327" i="1"/>
  <c r="F322" i="1"/>
  <c r="E322" i="1"/>
  <c r="D322" i="1"/>
  <c r="F317" i="1"/>
  <c r="E317" i="1"/>
  <c r="D317" i="1"/>
  <c r="F312" i="1"/>
  <c r="E312" i="1"/>
  <c r="D312" i="1"/>
  <c r="G309" i="1"/>
  <c r="G307" i="1"/>
  <c r="F307" i="1"/>
  <c r="E307" i="1"/>
  <c r="D307" i="1"/>
  <c r="J306" i="1"/>
  <c r="F306" i="1"/>
  <c r="E306" i="1"/>
  <c r="D306" i="1"/>
  <c r="F305" i="1"/>
  <c r="E305" i="1"/>
  <c r="D305" i="1"/>
  <c r="G304" i="1"/>
  <c r="F304" i="1"/>
  <c r="E304" i="1"/>
  <c r="D304" i="1"/>
  <c r="F303" i="1"/>
  <c r="E303" i="1"/>
  <c r="D303" i="1"/>
  <c r="J302" i="1"/>
  <c r="G302" i="1"/>
  <c r="F302" i="1"/>
  <c r="E302" i="1"/>
  <c r="D302" i="1"/>
  <c r="J301" i="1"/>
  <c r="F301" i="1"/>
  <c r="G301" i="1" s="1"/>
  <c r="E301" i="1"/>
  <c r="D301" i="1"/>
  <c r="J300" i="1"/>
  <c r="F300" i="1"/>
  <c r="E300" i="1"/>
  <c r="D300" i="1"/>
  <c r="J299" i="1"/>
  <c r="G299" i="1"/>
  <c r="F299" i="1"/>
  <c r="E299" i="1"/>
  <c r="D299" i="1"/>
  <c r="J298" i="1"/>
  <c r="F298" i="1"/>
  <c r="E298" i="1"/>
  <c r="D298" i="1"/>
  <c r="G298" i="1" s="1"/>
  <c r="J297" i="1"/>
  <c r="G297" i="1"/>
  <c r="F297" i="1"/>
  <c r="E297" i="1"/>
  <c r="D297" i="1"/>
  <c r="D292" i="1" l="1"/>
  <c r="G288" i="1"/>
  <c r="G287" i="1" s="1"/>
  <c r="F287" i="1"/>
  <c r="E287" i="1"/>
  <c r="D287" i="1"/>
  <c r="G282" i="1"/>
  <c r="G283" i="1" s="1"/>
  <c r="F282" i="1"/>
  <c r="E282" i="1"/>
  <c r="D282" i="1"/>
  <c r="J281" i="1"/>
  <c r="G281" i="1"/>
  <c r="F281" i="1"/>
  <c r="E281" i="1"/>
  <c r="D281" i="1"/>
  <c r="G280" i="1"/>
  <c r="F280" i="1"/>
  <c r="F200" i="1" s="1"/>
  <c r="F197" i="1" s="1"/>
  <c r="E280" i="1"/>
  <c r="D280" i="1"/>
  <c r="D200" i="1" s="1"/>
  <c r="D197" i="1" s="1"/>
  <c r="G279" i="1"/>
  <c r="F279" i="1"/>
  <c r="E279" i="1"/>
  <c r="D279" i="1"/>
  <c r="F278" i="1"/>
  <c r="G278" i="1" s="1"/>
  <c r="G277" i="1" s="1"/>
  <c r="E278" i="1"/>
  <c r="D278" i="1"/>
  <c r="F277" i="1"/>
  <c r="E277" i="1"/>
  <c r="D277" i="1"/>
  <c r="D272" i="1"/>
  <c r="G268" i="1"/>
  <c r="G267" i="1" s="1"/>
  <c r="F267" i="1"/>
  <c r="E267" i="1"/>
  <c r="D267" i="1"/>
  <c r="J266" i="1"/>
  <c r="F266" i="1"/>
  <c r="F262" i="1" s="1"/>
  <c r="E266" i="1"/>
  <c r="D266" i="1"/>
  <c r="F265" i="1"/>
  <c r="E265" i="1"/>
  <c r="E262" i="1" s="1"/>
  <c r="D265" i="1"/>
  <c r="F264" i="1"/>
  <c r="E264" i="1"/>
  <c r="D264" i="1"/>
  <c r="F263" i="1"/>
  <c r="G263" i="1" s="1"/>
  <c r="G262" i="1" s="1"/>
  <c r="E263" i="1"/>
  <c r="D263" i="1"/>
  <c r="D262" i="1"/>
  <c r="G258" i="1"/>
  <c r="G257" i="1"/>
  <c r="F257" i="1"/>
  <c r="E257" i="1"/>
  <c r="D257" i="1"/>
  <c r="G253" i="1"/>
  <c r="G252" i="1" s="1"/>
  <c r="F252" i="1"/>
  <c r="E252" i="1"/>
  <c r="D252" i="1"/>
  <c r="G248" i="1"/>
  <c r="G247" i="1"/>
  <c r="F247" i="1"/>
  <c r="E247" i="1"/>
  <c r="D247" i="1"/>
  <c r="G243" i="1"/>
  <c r="G242" i="1" s="1"/>
  <c r="F242" i="1"/>
  <c r="E242" i="1"/>
  <c r="D242" i="1"/>
  <c r="J241" i="1"/>
  <c r="G241" i="1"/>
  <c r="F241" i="1"/>
  <c r="E241" i="1"/>
  <c r="E201" i="1" s="1"/>
  <c r="D241" i="1"/>
  <c r="G240" i="1"/>
  <c r="F240" i="1"/>
  <c r="E240" i="1"/>
  <c r="D240" i="1"/>
  <c r="G239" i="1"/>
  <c r="F239" i="1"/>
  <c r="E239" i="1"/>
  <c r="E199" i="1" s="1"/>
  <c r="D239" i="1"/>
  <c r="G238" i="1"/>
  <c r="F238" i="1"/>
  <c r="E238" i="1"/>
  <c r="D238" i="1"/>
  <c r="G237" i="1"/>
  <c r="F237" i="1"/>
  <c r="E237" i="1"/>
  <c r="D237" i="1"/>
  <c r="D232" i="1"/>
  <c r="D227" i="1"/>
  <c r="D222" i="1"/>
  <c r="D217" i="1"/>
  <c r="G212" i="1"/>
  <c r="F212" i="1"/>
  <c r="E212" i="1"/>
  <c r="D212" i="1"/>
  <c r="G207" i="1"/>
  <c r="F207" i="1"/>
  <c r="E207" i="1"/>
  <c r="D207" i="1"/>
  <c r="F206" i="1"/>
  <c r="E206" i="1"/>
  <c r="D206" i="1"/>
  <c r="F205" i="1"/>
  <c r="E205" i="1"/>
  <c r="D205" i="1"/>
  <c r="F204" i="1"/>
  <c r="F202" i="1" s="1"/>
  <c r="E204" i="1"/>
  <c r="D204" i="1"/>
  <c r="F203" i="1"/>
  <c r="E203" i="1"/>
  <c r="E198" i="1" s="1"/>
  <c r="E197" i="1" s="1"/>
  <c r="D203" i="1"/>
  <c r="D202" i="1"/>
  <c r="J201" i="1"/>
  <c r="F201" i="1"/>
  <c r="D201" i="1"/>
  <c r="E200" i="1"/>
  <c r="F199" i="1"/>
  <c r="D199" i="1"/>
  <c r="F198" i="1"/>
  <c r="G198" i="1" s="1"/>
  <c r="D198" i="1"/>
  <c r="G197" i="1" l="1"/>
  <c r="E202" i="1"/>
  <c r="F169" i="1" l="1"/>
  <c r="F168" i="1"/>
  <c r="F154" i="1"/>
  <c r="F153" i="1"/>
  <c r="F57" i="1" l="1"/>
  <c r="G57" i="1" s="1"/>
  <c r="F58" i="1"/>
  <c r="G58" i="1"/>
  <c r="J17" i="2"/>
  <c r="J16" i="2" s="1"/>
  <c r="L19" i="2"/>
  <c r="N16" i="2"/>
  <c r="M16" i="2"/>
  <c r="L16" i="2"/>
  <c r="K16" i="2"/>
  <c r="I16" i="2"/>
  <c r="H16" i="2"/>
  <c r="M15" i="2"/>
  <c r="L15" i="2"/>
  <c r="K15" i="2"/>
  <c r="J15" i="2"/>
  <c r="H15" i="2" s="1"/>
  <c r="H10" i="2" s="1"/>
  <c r="I15" i="2"/>
  <c r="M14" i="2"/>
  <c r="L14" i="2"/>
  <c r="K14" i="2"/>
  <c r="K9" i="2" s="1"/>
  <c r="I14" i="2"/>
  <c r="M13" i="2"/>
  <c r="M8" i="2" s="1"/>
  <c r="L13" i="2"/>
  <c r="L8" i="2" s="1"/>
  <c r="K13" i="2"/>
  <c r="J13" i="2"/>
  <c r="I13" i="2"/>
  <c r="M12" i="2"/>
  <c r="L12" i="2"/>
  <c r="L7" i="2" s="1"/>
  <c r="K12" i="2"/>
  <c r="I12" i="2"/>
  <c r="M11" i="2"/>
  <c r="L11" i="2"/>
  <c r="I11" i="2"/>
  <c r="M10" i="2"/>
  <c r="L10" i="2"/>
  <c r="K10" i="2"/>
  <c r="I10" i="2"/>
  <c r="M9" i="2"/>
  <c r="L9" i="2"/>
  <c r="J9" i="2"/>
  <c r="I9" i="2"/>
  <c r="K8" i="2"/>
  <c r="J8" i="2"/>
  <c r="M7" i="2"/>
  <c r="I7" i="2"/>
  <c r="H13" i="2" l="1"/>
  <c r="H8" i="2" s="1"/>
  <c r="J10" i="2"/>
  <c r="K11" i="2"/>
  <c r="J12" i="2"/>
  <c r="M6" i="2"/>
  <c r="L6" i="2"/>
  <c r="K7" i="2"/>
  <c r="K6" i="2" s="1"/>
  <c r="I8" i="2"/>
  <c r="I6" i="2" s="1"/>
  <c r="J24" i="1"/>
  <c r="J23" i="1"/>
  <c r="J22" i="1"/>
  <c r="J29" i="1"/>
  <c r="J28" i="1"/>
  <c r="J27" i="1"/>
  <c r="H12" i="2" l="1"/>
  <c r="J11" i="2"/>
  <c r="J7" i="2"/>
  <c r="J6" i="2" s="1"/>
  <c r="J21" i="1"/>
  <c r="H11" i="2" l="1"/>
  <c r="H7" i="2"/>
  <c r="F492" i="1"/>
  <c r="E492" i="1"/>
  <c r="D492" i="1"/>
  <c r="G493" i="1"/>
  <c r="F29" i="1"/>
  <c r="F27" i="1"/>
  <c r="E29" i="1"/>
  <c r="E27" i="1"/>
  <c r="D29" i="1"/>
  <c r="D28" i="1"/>
  <c r="D27" i="1"/>
  <c r="E482" i="1"/>
  <c r="J478" i="1"/>
  <c r="J479" i="1"/>
  <c r="J480" i="1"/>
  <c r="J482" i="1"/>
  <c r="J486" i="1" s="1"/>
  <c r="J487" i="1"/>
  <c r="J491" i="1" s="1"/>
  <c r="D488" i="1"/>
  <c r="D478" i="1" s="1"/>
  <c r="E488" i="1"/>
  <c r="E478" i="1" s="1"/>
  <c r="F488" i="1"/>
  <c r="F478" i="1" s="1"/>
  <c r="G488" i="1"/>
  <c r="D489" i="1"/>
  <c r="D484" i="1" s="1"/>
  <c r="E489" i="1"/>
  <c r="E479" i="1" s="1"/>
  <c r="F489" i="1"/>
  <c r="F479" i="1" s="1"/>
  <c r="G489" i="1"/>
  <c r="D490" i="1"/>
  <c r="D485" i="1" s="1"/>
  <c r="E490" i="1"/>
  <c r="E480" i="1" s="1"/>
  <c r="F490" i="1"/>
  <c r="F480" i="1" s="1"/>
  <c r="G490" i="1"/>
  <c r="D491" i="1"/>
  <c r="D486" i="1" s="1"/>
  <c r="E491" i="1"/>
  <c r="E481" i="1" s="1"/>
  <c r="F491" i="1"/>
  <c r="F481" i="1" s="1"/>
  <c r="G491" i="1"/>
  <c r="F192" i="1"/>
  <c r="E192" i="1"/>
  <c r="D192" i="1"/>
  <c r="J187" i="1"/>
  <c r="J191" i="1" s="1"/>
  <c r="F187" i="1"/>
  <c r="E187" i="1"/>
  <c r="D187" i="1"/>
  <c r="F186" i="1"/>
  <c r="F181" i="1" s="1"/>
  <c r="E186" i="1"/>
  <c r="E30" i="1" s="1"/>
  <c r="D186" i="1"/>
  <c r="D182" i="1" s="1"/>
  <c r="F184" i="1"/>
  <c r="F182" i="1" s="1"/>
  <c r="E184" i="1"/>
  <c r="E28" i="1" s="1"/>
  <c r="F180" i="1"/>
  <c r="E180" i="1"/>
  <c r="D180" i="1"/>
  <c r="D179" i="1"/>
  <c r="F178" i="1"/>
  <c r="E178" i="1"/>
  <c r="D178" i="1"/>
  <c r="J177" i="1"/>
  <c r="J181" i="1" s="1"/>
  <c r="G173" i="1"/>
  <c r="F172" i="1"/>
  <c r="E172" i="1"/>
  <c r="D172" i="1"/>
  <c r="G171" i="1"/>
  <c r="G169" i="1"/>
  <c r="G168" i="1"/>
  <c r="F167" i="1"/>
  <c r="E167" i="1"/>
  <c r="D167" i="1"/>
  <c r="F166" i="1"/>
  <c r="D166" i="1"/>
  <c r="F165" i="1"/>
  <c r="F160" i="1" s="1"/>
  <c r="E165" i="1"/>
  <c r="D165" i="1"/>
  <c r="F164" i="1"/>
  <c r="E164" i="1"/>
  <c r="D164" i="1"/>
  <c r="D159" i="1" s="1"/>
  <c r="F163" i="1"/>
  <c r="E163" i="1"/>
  <c r="D163" i="1"/>
  <c r="J162" i="1"/>
  <c r="J166" i="1" s="1"/>
  <c r="J33" i="1"/>
  <c r="J158" i="1"/>
  <c r="J32" i="1" s="1"/>
  <c r="G154" i="1"/>
  <c r="G153" i="1"/>
  <c r="F152" i="1"/>
  <c r="E152" i="1"/>
  <c r="D152" i="1"/>
  <c r="G148" i="1"/>
  <c r="F147" i="1"/>
  <c r="E147" i="1"/>
  <c r="D147" i="1"/>
  <c r="G144" i="1"/>
  <c r="G143" i="1"/>
  <c r="F142" i="1"/>
  <c r="E142" i="1"/>
  <c r="D142" i="1"/>
  <c r="F139" i="1"/>
  <c r="E139" i="1"/>
  <c r="D139" i="1"/>
  <c r="D137" i="1" s="1"/>
  <c r="F138" i="1"/>
  <c r="E138" i="1"/>
  <c r="D138" i="1"/>
  <c r="J137" i="1"/>
  <c r="J141" i="1" s="1"/>
  <c r="G133" i="1"/>
  <c r="F132" i="1"/>
  <c r="E132" i="1"/>
  <c r="D132" i="1"/>
  <c r="F128" i="1"/>
  <c r="F127" i="1" s="1"/>
  <c r="E127" i="1"/>
  <c r="D127" i="1"/>
  <c r="G126" i="1"/>
  <c r="F124" i="1"/>
  <c r="G124" i="1" s="1"/>
  <c r="F123" i="1"/>
  <c r="E122" i="1"/>
  <c r="D122" i="1"/>
  <c r="G121" i="1"/>
  <c r="F118" i="1"/>
  <c r="F117" i="1" s="1"/>
  <c r="E117" i="1"/>
  <c r="D117" i="1"/>
  <c r="J116" i="1"/>
  <c r="F116" i="1"/>
  <c r="E116" i="1"/>
  <c r="D116" i="1"/>
  <c r="F115" i="1"/>
  <c r="E115" i="1"/>
  <c r="D115" i="1"/>
  <c r="E114" i="1"/>
  <c r="D114" i="1"/>
  <c r="E113" i="1"/>
  <c r="D113" i="1"/>
  <c r="F111" i="1"/>
  <c r="F110" i="1"/>
  <c r="F109" i="1"/>
  <c r="G108" i="1"/>
  <c r="E107" i="1"/>
  <c r="F107" i="1" s="1"/>
  <c r="D107" i="1"/>
  <c r="F106" i="1"/>
  <c r="F105" i="1"/>
  <c r="F104" i="1"/>
  <c r="F103" i="1"/>
  <c r="G103" i="1" s="1"/>
  <c r="E102" i="1"/>
  <c r="F102" i="1" s="1"/>
  <c r="D102" i="1"/>
  <c r="F101" i="1"/>
  <c r="F100" i="1"/>
  <c r="F99" i="1"/>
  <c r="F98" i="1"/>
  <c r="G98" i="1" s="1"/>
  <c r="E97" i="1"/>
  <c r="F97" i="1" s="1"/>
  <c r="D97" i="1"/>
  <c r="F96" i="1"/>
  <c r="F95" i="1"/>
  <c r="F94" i="1"/>
  <c r="F93" i="1"/>
  <c r="G93" i="1" s="1"/>
  <c r="E92" i="1"/>
  <c r="F92" i="1" s="1"/>
  <c r="D92" i="1"/>
  <c r="F91" i="1"/>
  <c r="F90" i="1"/>
  <c r="F89" i="1"/>
  <c r="G89" i="1" s="1"/>
  <c r="F88" i="1"/>
  <c r="G88" i="1" s="1"/>
  <c r="E87" i="1"/>
  <c r="F87" i="1" s="1"/>
  <c r="D87" i="1"/>
  <c r="F86" i="1"/>
  <c r="F85" i="1"/>
  <c r="F84" i="1"/>
  <c r="G84" i="1" s="1"/>
  <c r="F83" i="1"/>
  <c r="G83" i="1" s="1"/>
  <c r="E82" i="1"/>
  <c r="F82" i="1" s="1"/>
  <c r="D82" i="1"/>
  <c r="F81" i="1"/>
  <c r="F80" i="1"/>
  <c r="F79" i="1"/>
  <c r="F78" i="1"/>
  <c r="G78" i="1" s="1"/>
  <c r="G77" i="1" s="1"/>
  <c r="E77" i="1"/>
  <c r="D77" i="1"/>
  <c r="F76" i="1"/>
  <c r="F75" i="1"/>
  <c r="G74" i="1"/>
  <c r="G73" i="1"/>
  <c r="E72" i="1"/>
  <c r="D72" i="1"/>
  <c r="E71" i="1"/>
  <c r="D71" i="1"/>
  <c r="E70" i="1"/>
  <c r="D70" i="1"/>
  <c r="E69" i="1"/>
  <c r="D69" i="1"/>
  <c r="E68" i="1"/>
  <c r="D68" i="1"/>
  <c r="J67" i="1"/>
  <c r="J71" i="1" s="1"/>
  <c r="F66" i="1"/>
  <c r="F55" i="1" s="1"/>
  <c r="F65" i="1"/>
  <c r="F54" i="1" s="1"/>
  <c r="G64" i="1"/>
  <c r="G63" i="1"/>
  <c r="E62" i="1"/>
  <c r="F62" i="1" s="1"/>
  <c r="D62" i="1"/>
  <c r="F56" i="1"/>
  <c r="G56" i="1" s="1"/>
  <c r="E56" i="1"/>
  <c r="D56" i="1"/>
  <c r="E55" i="1"/>
  <c r="D55" i="1"/>
  <c r="E54" i="1"/>
  <c r="D54" i="1"/>
  <c r="F53" i="1"/>
  <c r="E53" i="1"/>
  <c r="D53" i="1"/>
  <c r="F52" i="1"/>
  <c r="E52" i="1"/>
  <c r="D52" i="1"/>
  <c r="J51" i="1"/>
  <c r="J55" i="1" s="1"/>
  <c r="G50" i="1"/>
  <c r="F46" i="1"/>
  <c r="E46" i="1"/>
  <c r="D46" i="1"/>
  <c r="G42" i="1"/>
  <c r="F41" i="1"/>
  <c r="E41" i="1"/>
  <c r="D41" i="1"/>
  <c r="J40" i="1"/>
  <c r="F40" i="1"/>
  <c r="D40" i="1"/>
  <c r="D39" i="1"/>
  <c r="D38" i="1"/>
  <c r="E37" i="1"/>
  <c r="D37" i="1"/>
  <c r="J34" i="1"/>
  <c r="G132" i="1" l="1"/>
  <c r="G492" i="1"/>
  <c r="J18" i="1"/>
  <c r="J13" i="1" s="1"/>
  <c r="J19" i="1"/>
  <c r="J14" i="1" s="1"/>
  <c r="J9" i="1"/>
  <c r="E33" i="1"/>
  <c r="G62" i="1"/>
  <c r="G53" i="1"/>
  <c r="J17" i="1"/>
  <c r="J31" i="1"/>
  <c r="J35" i="1" s="1"/>
  <c r="J8" i="1"/>
  <c r="D30" i="1"/>
  <c r="G46" i="1"/>
  <c r="D51" i="1"/>
  <c r="D160" i="1"/>
  <c r="G97" i="1"/>
  <c r="G128" i="1"/>
  <c r="F137" i="1"/>
  <c r="G137" i="1" s="1"/>
  <c r="G152" i="1"/>
  <c r="E22" i="1"/>
  <c r="G47" i="1"/>
  <c r="E51" i="1"/>
  <c r="G102" i="1"/>
  <c r="F122" i="1"/>
  <c r="G122" i="1" s="1"/>
  <c r="D22" i="1"/>
  <c r="F22" i="1"/>
  <c r="D482" i="1"/>
  <c r="G167" i="1"/>
  <c r="F162" i="1"/>
  <c r="E67" i="1"/>
  <c r="G123" i="1"/>
  <c r="G142" i="1"/>
  <c r="E179" i="1"/>
  <c r="E159" i="1" s="1"/>
  <c r="F30" i="1"/>
  <c r="E160" i="1"/>
  <c r="F179" i="1"/>
  <c r="F159" i="1" s="1"/>
  <c r="G159" i="1" s="1"/>
  <c r="G92" i="1"/>
  <c r="E181" i="1"/>
  <c r="E487" i="1"/>
  <c r="F37" i="1"/>
  <c r="G37" i="1" s="1"/>
  <c r="D67" i="1"/>
  <c r="D112" i="1"/>
  <c r="E137" i="1"/>
  <c r="G163" i="1"/>
  <c r="F28" i="1"/>
  <c r="E34" i="1"/>
  <c r="G82" i="1"/>
  <c r="G52" i="1"/>
  <c r="F72" i="1"/>
  <c r="G72" i="1" s="1"/>
  <c r="G147" i="1"/>
  <c r="D162" i="1"/>
  <c r="E182" i="1"/>
  <c r="D479" i="1"/>
  <c r="E26" i="1"/>
  <c r="E32" i="1"/>
  <c r="F70" i="1"/>
  <c r="F34" i="1" s="1"/>
  <c r="E158" i="1"/>
  <c r="E36" i="1"/>
  <c r="G87" i="1"/>
  <c r="E112" i="1"/>
  <c r="G116" i="1"/>
  <c r="G117" i="1"/>
  <c r="G127" i="1"/>
  <c r="G139" i="1"/>
  <c r="G164" i="1"/>
  <c r="G172" i="1"/>
  <c r="G107" i="1"/>
  <c r="F158" i="1"/>
  <c r="D35" i="1"/>
  <c r="D32" i="1"/>
  <c r="D34" i="1"/>
  <c r="G41" i="1"/>
  <c r="F69" i="1"/>
  <c r="G69" i="1" s="1"/>
  <c r="D33" i="1"/>
  <c r="G118" i="1"/>
  <c r="G138" i="1"/>
  <c r="J157" i="1"/>
  <c r="J161" i="1" s="1"/>
  <c r="E162" i="1"/>
  <c r="D158" i="1"/>
  <c r="F161" i="1"/>
  <c r="D487" i="1"/>
  <c r="D481" i="1"/>
  <c r="F51" i="1"/>
  <c r="G51" i="1" s="1"/>
  <c r="D26" i="1"/>
  <c r="J26" i="1"/>
  <c r="J30" i="1" s="1"/>
  <c r="D36" i="1"/>
  <c r="F68" i="1"/>
  <c r="D181" i="1"/>
  <c r="D177" i="1" s="1"/>
  <c r="G487" i="1"/>
  <c r="G40" i="1"/>
  <c r="F71" i="1"/>
  <c r="F35" i="1" s="1"/>
  <c r="F77" i="1"/>
  <c r="E161" i="1"/>
  <c r="G166" i="1"/>
  <c r="D480" i="1"/>
  <c r="G478" i="1"/>
  <c r="F113" i="1"/>
  <c r="F114" i="1"/>
  <c r="G114" i="1" s="1"/>
  <c r="J477" i="1"/>
  <c r="J481" i="1" s="1"/>
  <c r="F487" i="1"/>
  <c r="E20" i="1"/>
  <c r="G483" i="1"/>
  <c r="F482" i="1"/>
  <c r="G27" i="1"/>
  <c r="D9" i="1" l="1"/>
  <c r="F177" i="1"/>
  <c r="E10" i="1"/>
  <c r="E7" i="1"/>
  <c r="G162" i="1"/>
  <c r="J12" i="1"/>
  <c r="J16" i="1"/>
  <c r="E18" i="1"/>
  <c r="D18" i="1"/>
  <c r="D7" i="1"/>
  <c r="F9" i="1"/>
  <c r="E9" i="1"/>
  <c r="F10" i="1"/>
  <c r="D8" i="1"/>
  <c r="D477" i="1"/>
  <c r="E8" i="1"/>
  <c r="F36" i="1"/>
  <c r="G36" i="1" s="1"/>
  <c r="F26" i="1"/>
  <c r="G26" i="1" s="1"/>
  <c r="E177" i="1"/>
  <c r="E157" i="1"/>
  <c r="G35" i="1"/>
  <c r="F20" i="1"/>
  <c r="D31" i="1"/>
  <c r="D19" i="1"/>
  <c r="E31" i="1"/>
  <c r="E17" i="1"/>
  <c r="D17" i="1"/>
  <c r="G158" i="1"/>
  <c r="D20" i="1"/>
  <c r="E19" i="1"/>
  <c r="F157" i="1"/>
  <c r="F19" i="1"/>
  <c r="E477" i="1"/>
  <c r="F33" i="1"/>
  <c r="F8" i="1" s="1"/>
  <c r="G113" i="1"/>
  <c r="F112" i="1"/>
  <c r="G112" i="1" s="1"/>
  <c r="F477" i="1"/>
  <c r="F67" i="1"/>
  <c r="G67" i="1" s="1"/>
  <c r="G68" i="1"/>
  <c r="F32" i="1"/>
  <c r="F17" i="1" s="1"/>
  <c r="D161" i="1"/>
  <c r="D10" i="1" s="1"/>
  <c r="G482" i="1"/>
  <c r="G477" i="1" l="1"/>
  <c r="F7" i="1"/>
  <c r="G33" i="1"/>
  <c r="F18" i="1"/>
  <c r="F31" i="1"/>
  <c r="G31" i="1" s="1"/>
  <c r="G32" i="1"/>
  <c r="D157" i="1"/>
  <c r="G157" i="1" s="1"/>
  <c r="G161" i="1"/>
  <c r="F25" i="1" l="1"/>
  <c r="D25" i="1"/>
  <c r="D15" i="1" s="1"/>
  <c r="F24" i="1"/>
  <c r="F14" i="1" s="1"/>
  <c r="E24" i="1"/>
  <c r="E14" i="1" s="1"/>
  <c r="D24" i="1"/>
  <c r="D14" i="1" s="1"/>
  <c r="F23" i="1"/>
  <c r="F13" i="1" s="1"/>
  <c r="E23" i="1"/>
  <c r="E13" i="1" s="1"/>
  <c r="D23" i="1"/>
  <c r="D13" i="1" s="1"/>
  <c r="F15" i="1" l="1"/>
  <c r="G15" i="1" s="1"/>
  <c r="G13" i="1"/>
  <c r="E25" i="1"/>
  <c r="E15" i="1" s="1"/>
  <c r="D12" i="1"/>
  <c r="J25" i="1"/>
  <c r="F12" i="1"/>
  <c r="E12" i="1" l="1"/>
  <c r="E11" i="1" s="1"/>
  <c r="J11" i="1"/>
  <c r="G12" i="1"/>
  <c r="F11" i="1"/>
  <c r="D21" i="1"/>
  <c r="D11" i="1"/>
  <c r="G22" i="1"/>
  <c r="E21" i="1"/>
  <c r="F21" i="1"/>
  <c r="J20" i="1"/>
  <c r="G21" i="1" l="1"/>
  <c r="G11" i="1"/>
  <c r="J15" i="1"/>
  <c r="E16" i="1"/>
  <c r="G20" i="1"/>
  <c r="G10" i="1"/>
  <c r="D16" i="1"/>
  <c r="D6" i="1"/>
  <c r="J10" i="1"/>
  <c r="E6" i="1"/>
  <c r="G18" i="1" l="1"/>
  <c r="G8" i="1"/>
  <c r="F16" i="1"/>
  <c r="G16" i="1" s="1"/>
  <c r="G17" i="1"/>
  <c r="F6" i="1" l="1"/>
  <c r="G6" i="1" s="1"/>
  <c r="G7" i="1"/>
</calcChain>
</file>

<file path=xl/sharedStrings.xml><?xml version="1.0" encoding="utf-8"?>
<sst xmlns="http://schemas.openxmlformats.org/spreadsheetml/2006/main" count="1223" uniqueCount="438">
  <si>
    <t>Таблица 11а</t>
  </si>
  <si>
    <t xml:space="preserve"> № п/п</t>
  </si>
  <si>
    <t>Государственная программа, подпрограмма, основное мероприятие, мероприятие</t>
  </si>
  <si>
    <t>Объемы и источники финансирования (тыс. руб.)</t>
  </si>
  <si>
    <t>Соисполнители, участники, исполнители</t>
  </si>
  <si>
    <t>Код ГРБС</t>
  </si>
  <si>
    <t>Кассовое исполнение ГРБС</t>
  </si>
  <si>
    <t>Фактическое исполнение**</t>
  </si>
  <si>
    <t>Фактические результаты реализации (краткая характеристика) мероприятий</t>
  </si>
  <si>
    <t xml:space="preserve">Государственная программа «Развитие рыбного и сельского хозяйства, и регулирование рынков сельскохозяйственной продукции, сырья и продовольствия»
</t>
  </si>
  <si>
    <t>Всего</t>
  </si>
  <si>
    <t>Количество мероприятий, всего, в т.ч.****:</t>
  </si>
  <si>
    <t>ОБ</t>
  </si>
  <si>
    <t>Выполнены в полном объеме</t>
  </si>
  <si>
    <t>ФБ</t>
  </si>
  <si>
    <t>Выполнены частично</t>
  </si>
  <si>
    <t>МБ</t>
  </si>
  <si>
    <t>Не выполнены</t>
  </si>
  <si>
    <t>ВБС</t>
  </si>
  <si>
    <t>Степень выполнения мероприятий</t>
  </si>
  <si>
    <t>Государственная программа «Развитие рыбного и сельского хозяйства, и регулирование рынков сельскохозяйственной продукции, сырья и продовольствия»
По ИОГВ</t>
  </si>
  <si>
    <t>Комитет по ветеринарии МО</t>
  </si>
  <si>
    <t>1.</t>
  </si>
  <si>
    <t xml:space="preserve">Подпрограмма 1 "Развитие агропромышленного комплекса"
</t>
  </si>
  <si>
    <t>1.1.</t>
  </si>
  <si>
    <t xml:space="preserve">Основное мероприятие. 1. Модернизация производства в агропромышленном комплексе
</t>
  </si>
  <si>
    <t>1.1.1.</t>
  </si>
  <si>
    <t>Субсидия на возмещение части затрат производителям пищевой  и перерабатывающей промышленности на обновление и реконструкцию основных фондов</t>
  </si>
  <si>
    <t>Обеспечение реализации ржано-пшеничного хлеба и хлеба первого сорта по фиксированным отпускным и потребительским ценам</t>
  </si>
  <si>
    <t>частично</t>
  </si>
  <si>
    <t>1.1.2.</t>
  </si>
  <si>
    <t>Субсидия на возмещение части затрат на приобретение тракторов и кормоуборочных комбайнов (самоходных и прицепных), почвообрабатывающей и кормозаготовительной техники,  а также техники и оборудования для животноводства</t>
  </si>
  <si>
    <t>Стимулирование обновления сельскохозяйственными товаропроизводителями парка техники и оборудования. Приобретение не менее 3-х единиц техники и (или) оборудовани я ежегодно.</t>
  </si>
  <si>
    <t>да</t>
  </si>
  <si>
    <t>1.2.</t>
  </si>
  <si>
    <t xml:space="preserve">Основное мероприятие 2. Развитие растениеводства (кормопроизводства)
</t>
  </si>
  <si>
    <t>1.2.1.</t>
  </si>
  <si>
    <t>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(софинансируемая из федерального бюджета)</t>
  </si>
  <si>
    <t xml:space="preserve">Поддержка производства кормовых культур по перечню, утверждаемому приказом МРСХ МО
 </t>
  </si>
  <si>
    <t>1.2.4.</t>
  </si>
  <si>
    <t>Субсидия на оказание несвязанной поддержки сельскохозяйственным товаропроизводителям в области растениеводства (софинансируемая из федерального бюджета)</t>
  </si>
  <si>
    <t xml:space="preserve">Проведение комплекса посевных, уборочных работ </t>
  </si>
  <si>
    <t>1.3.</t>
  </si>
  <si>
    <t xml:space="preserve">Основное мероприятие 3. Развитие животноводства, переработки и реализации продукции животноводства 
</t>
  </si>
  <si>
    <t>1.3.1.</t>
  </si>
  <si>
    <t>Субсидия на развитие племенного животноводства</t>
  </si>
  <si>
    <t xml:space="preserve">Возмещение затрат по содержанию племенного маточного поголовья сельскохозяйственных животных
</t>
  </si>
  <si>
    <t>1.3.2.</t>
  </si>
  <si>
    <t>Субсидия на поддержку племенного скотоводства молочного направления организациям агропромышленного комплекса, включенным в государственный племенной регистр</t>
  </si>
  <si>
    <t xml:space="preserve">Субсидия выплчена только предприятию по племенному делу ООО "Гамета-Плем" по предоставленным документам. </t>
  </si>
  <si>
    <t>1.3.3.</t>
  </si>
  <si>
    <t>Субсидия на повышение продуктивности в молочном скотоводстве (софинансируемая часть из федерального бюджета)</t>
  </si>
  <si>
    <t>Обеспечение условий для производства молока в сельскохозяйственных организациях, крестьянских (фермерских) хозяйствах, у индивидуальных предпринимателей.</t>
  </si>
  <si>
    <t>1.3.5.</t>
  </si>
  <si>
    <t>Субсидия на поддержку северного оленеводства</t>
  </si>
  <si>
    <t>Ежегодное сохранение поголовья северных оленей в сельскохозяйственных организациях, КФХ и ИП на уровне не менее предыдущего периода</t>
  </si>
  <si>
    <t>1.3.6.</t>
  </si>
  <si>
    <t>Субсидия на продукцию животноводства сельскохозяйственным товаропроизводителям Мурманской области, за исключением крестьянских (фермерских) хозяйств, индивидуальных предпринимателей и граждан, ведущих личное подсобное хозяйство</t>
  </si>
  <si>
    <t>1.3.7.</t>
  </si>
  <si>
    <t>Субсидия сельскохозяйственным государственным областным (муниципальным) унитарным предприятиям на возмещение части затрат, связанных с приобретением кормов</t>
  </si>
  <si>
    <t xml:space="preserve">Сохранение поголовья коров в субсидируемых хозяйствах на уровне предыдущего периода </t>
  </si>
  <si>
    <t>1.3.8.</t>
  </si>
  <si>
    <t>Субсидия на поддержку звероводства</t>
  </si>
  <si>
    <t xml:space="preserve">Сохранение маточного поголовья пушных зверей в субсидируемых хозяйствах на уровне предыдущего периода, поголовье делового выхода молодняка пушных зверей не менее 1080 голов в год </t>
  </si>
  <si>
    <t>1.4.</t>
  </si>
  <si>
    <t xml:space="preserve">Основное мероприятие 4. Поддержка малых форм хозяйствования 
</t>
  </si>
  <si>
    <t>1.4.1.</t>
  </si>
  <si>
    <t>Субсидия на компенсацию части затрат на приобретение молодняка крупного рогатого скота для откорма</t>
  </si>
  <si>
    <t>Реализация мяса крупного рогатого скота малыми формами хозяйствования в количестве не менее 20 тонн ежегодно</t>
  </si>
  <si>
    <t>1.4.3.</t>
  </si>
  <si>
    <t>Гранты на создание и развитие крестьянских (фермерских) хозяйств и (или) единовременная помощь на бытовое обустройство</t>
  </si>
  <si>
    <t>Создание 3 единиц новых КФХ ежегодно</t>
  </si>
  <si>
    <t>1.4.4.</t>
  </si>
  <si>
    <t>Субсидия на продукцию животноводства сельскохозяйственным товаропроизводителям Мурманской области - крестьянским (фермерским) хозяйствам, индивидуальным предпринимателям</t>
  </si>
  <si>
    <t xml:space="preserve">Сохранение производства и реализации на территории Мурманской области субсидируемой продукции животноводства, в том числе молока в количестве не менее 1,3 тыс. тонн. </t>
  </si>
  <si>
    <t>1.4.5.</t>
  </si>
  <si>
    <t>Гранты на развитие семейных животноводческих ферм на базе крестьянских (фермерских) хозяйств</t>
  </si>
  <si>
    <t>Предоставление не менее 1 гранта ежегодно в целях создания семейных животноводческих ферм.</t>
  </si>
  <si>
    <t>1.5.</t>
  </si>
  <si>
    <t>Региональный проект "Создание системы поддержки фермеров и развитие сельской кооперации"</t>
  </si>
  <si>
    <t xml:space="preserve">Количество вовлеченных в субъекты малого и среднего предпринимательства , осуществляющих деятельность в сфере сельского хозяйства, в том числе за счет средств госу </t>
  </si>
  <si>
    <t>1.5.1.</t>
  </si>
  <si>
    <t xml:space="preserve">Субсидия на финансовое обеспечение
затрат, связанных с осуществлением  текущей  деятельности  центра компетенций в сфере сельскохозяйственной кооперации и поддержки фермеров Мурманской области  </t>
  </si>
  <si>
    <t>Количество вновь созданных субъектов МСП в сельском хозяйстве (КФХ). 2019 год - 2 единицы</t>
  </si>
  <si>
    <t>1.5.2.</t>
  </si>
  <si>
    <t>Субсидия на финансовое обеспечение
затрат, связанных с осуществлением  текущей  деятельности  центра компетенций в сфере сельскохозяйственной кооперации и поддержки фермеров Мурманской области  (несофинансироуемая часть)</t>
  </si>
  <si>
    <t>1.5.3.</t>
  </si>
  <si>
    <t>Грант "Агростартап"</t>
  </si>
  <si>
    <t>2.</t>
  </si>
  <si>
    <t>МРСХ МО, Минстрой МО, Комитет по культуре и искусству МО,
администрации сельских муниципальных образований МО,
организации АПК</t>
  </si>
  <si>
    <t>Превышение фактических внебюджетных расходов над запланируемыми, связано с покупкой жилья большей стоимость. И вложением гражданами-участниками мероприятия больших собственных средств.</t>
  </si>
  <si>
    <t>2.1.</t>
  </si>
  <si>
    <t xml:space="preserve">Основное мероприятие 1. Улучшение жилищных условий граждан, проживающих в сельской местности
</t>
  </si>
  <si>
    <t>МРСХ МО,
администрации сельских муниципальных образований МО</t>
  </si>
  <si>
    <t>2.1.1.</t>
  </si>
  <si>
    <t>Ввод (приобретение) жилья для граждан, проживающих в сельской местности (софинансируемая часть)</t>
  </si>
  <si>
    <t>Количество  семей, улучшивших жилищные условия в рамках реализации мероприятий подпрограммы не менее 2-х ежегодно</t>
  </si>
  <si>
    <t>2.1.2.</t>
  </si>
  <si>
    <t>Ввод (приобретение) жилья для граждан, проживающих в сельской местности (несофинансируемая часть)</t>
  </si>
  <si>
    <t>2.3.</t>
  </si>
  <si>
    <t xml:space="preserve">Основное мероприятие 3. Обеспечение содействия  подготовке квалифицированных кадров для предприятий АПК региона.
</t>
  </si>
  <si>
    <t>2.3.1.</t>
  </si>
  <si>
    <t>Организация работы по направлению на обучение граждан в целях подготовки квалифицированных кадров для предприятий АПК региона</t>
  </si>
  <si>
    <t>Количество абитуриентов направленных на обучение от Мурманской области не мене 2-х человек ежегодно</t>
  </si>
  <si>
    <t>3.</t>
  </si>
  <si>
    <t>Подпрограмма 3 "Развитие государственной ветеринарной службы Мурманской области"</t>
  </si>
  <si>
    <t>3.1.</t>
  </si>
  <si>
    <t>3.1.1.</t>
  </si>
  <si>
    <t xml:space="preserve">Организация и проведение проверок по исполнению хозяйствующими субъектами требований ветеринарного законодательства  </t>
  </si>
  <si>
    <t>Пресечение и (или) устранение последствий выявленных нарушений требований  законодательства в области ветеринарии</t>
  </si>
  <si>
    <t>3.1.2.</t>
  </si>
  <si>
    <t>Регистрация и ведение реестра специалистов в области ветеринарии, занимающихся предпринимательской деятельностью на территории Мурманской области</t>
  </si>
  <si>
    <t>Регистрация в установленные сроки ветеринарных специалистов, осуществляющих предпринимательскую деятельность</t>
  </si>
  <si>
    <t>3.1.3.</t>
  </si>
  <si>
    <t>Проведение ветеринарно-санитарного обследования объектов, подконтрольных государственной ветеринарной службе Мурманской области</t>
  </si>
  <si>
    <t>Своевременное проведение ветеринарно-санитарных обследований подконтрольных объектов и выдача заключения об их соответствии (не менее 100 ед. в год)</t>
  </si>
  <si>
    <t>3.1.4.</t>
  </si>
  <si>
    <t>Выдача разрешения на вывоз (ввоз) за (в) пределы Мурманской области животных, продукции и грузов, подконтрольных государственной ветеринарной службе,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</t>
  </si>
  <si>
    <t xml:space="preserve">Выдача или отказ в выдаче разрешений на вывоз (ввоз) за (в) пределы Мурманской области животных, продукции и грузов, подконтрольных государственной ветеринарной службе (не менее 200 ед. в год) </t>
  </si>
  <si>
    <t>3.1.5.</t>
  </si>
  <si>
    <t>Выдача заключения о соответствии (несоответствии) продукции, подконтрольной государственной ветеринарной службе Мурманской области, требованиям законодательства к ее качеству и безопасности</t>
  </si>
  <si>
    <t xml:space="preserve">Подготовка и выдача заключений о соответствии (несоответствии) продукции, подконтрольной государственной ветеринарной службе Мурманской области, требованиям законодательства к ее качеству и безопасности
 </t>
  </si>
  <si>
    <t>3.1.6.</t>
  </si>
  <si>
    <t>Согласование маршрута следования, остановок, перегрузок мест кормления (поения), условий провоза (перегона) животных при транзите их через территорию Мурманской области</t>
  </si>
  <si>
    <t>Своевременное согласование маршрута следования, остановок, перегрузок мест кормления (поения), условий провоза (перегона) животных при транзите их через территорию Мурманской области</t>
  </si>
  <si>
    <t>3.2.</t>
  </si>
  <si>
    <t>Основное мероприятие 2. Предупреждение и ликвидация болезней животных и проведение ветеринарно-санитарной экспертизы пищевых продуктов животного происхождения</t>
  </si>
  <si>
    <t>Комитет по ветеринарии МО, ГОБВУ</t>
  </si>
  <si>
    <t>3.2.1.</t>
  </si>
  <si>
    <t>Меры по предотвращению заноса и распространения АЧС на территории Мурманской области</t>
  </si>
  <si>
    <t>Благополучие территории Мурманской области по африканской чуме свиней</t>
  </si>
  <si>
    <t>3.2.2.</t>
  </si>
  <si>
    <t>Осуществление социальной поддержки ветеринарных специалистов, работающих в сельских населенных пунктах или поселках городского типа</t>
  </si>
  <si>
    <t>Предоставление социальной поддержки 
ветеринарным специалистам, работающим в сельских населенных пунктах или поселках городского типа (компенсация расходов по оплате коммунальных услуг)</t>
  </si>
  <si>
    <t>Осуществлена социальная поддержка 
11 ветеринарным специалистам, работающим в сельских населенных пунктах или поселках городского типа</t>
  </si>
  <si>
    <t>Выплаты (компенсация расходов по оплате коммунальных услуг) производятся согласно фактически представленным документам от работников учреждений</t>
  </si>
  <si>
    <t>3.2.3.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</si>
  <si>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</si>
  <si>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Обеспечение своевременной оплаты расходов,
 связанных с оплатой проезда и провоза багажа к месту использования отпуска и обратно</t>
  </si>
  <si>
    <t>3.2.4.</t>
  </si>
  <si>
    <t>Субсидия на финансовое обеспечение выполнения государственного задания</t>
  </si>
  <si>
    <t>Проведение: плановых и вынужденных вакцинаций, диагностических и лабораторных исследований на особо опасные болезни животных (птиц) и болезни общие для человека и животных (птиц); ветеринарно-санитарных мероприятий; ветеринарно-санитарной экспертизы сырья и продукции животного происхождения на трихинеллез; учета и контроля за состоянием скотомогильников включая сибиреязвенные; государственного ветеринарного мониторинга остатков запрещенных и вредных веществ в организме живых животных и продуктах животного происхождения; ветеринарных обследований, связанных с содержанием животных; оформление ветеринарных сопроводительных документов.</t>
  </si>
  <si>
    <t>3.3.</t>
  </si>
  <si>
    <t>3.3.2.</t>
  </si>
  <si>
    <t>Приобретение препаратов, инвентаря, оборудования, автотранспорта для ветеринарных учреждений</t>
  </si>
  <si>
    <t>Создание необходимых условий для выполнения в полном объеме противоэпизоотических и ветеринарно-санитарных мероприятий</t>
  </si>
  <si>
    <t>3.3.4.</t>
  </si>
  <si>
    <t>Организация работы стационарных или мобильных ветеринарных пунктов в муниципальных образованиях</t>
  </si>
  <si>
    <t xml:space="preserve">Организация работы стационарных или мобильных ветеринарных пунктов, не менее чем в одном отдаленном муниципальном образовании 
</t>
  </si>
  <si>
    <t>Посредством мобильного ветеринарного пункта предоставлены ветеринарные услуги  в следующих отдаленных муниципальных образованиях: п.Видяево, Гаджиево, ЗАТО г. Островной, отд. 3 Североморск, поселки Коашва, Оленья Губа, Лиинахамари, Корзуново, Раякоский.</t>
  </si>
  <si>
    <t>3.4.</t>
  </si>
  <si>
    <t>Комитет по ветеринарии МО, ОМСУ</t>
  </si>
  <si>
    <t>3.4.1.</t>
  </si>
  <si>
    <t>3.4.2.</t>
  </si>
  <si>
    <t>3.4.3.</t>
  </si>
  <si>
    <t xml:space="preserve">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</t>
  </si>
  <si>
    <t>4.</t>
  </si>
  <si>
    <t>Подпрограмма 4 «Развитие рыбохозяйственного комплекса»</t>
  </si>
  <si>
    <t>4.1.</t>
  </si>
  <si>
    <t xml:space="preserve">Основное мероприятие 1. Организация рыболовства в прибрежной зоне и пресноводных объектах области </t>
  </si>
  <si>
    <t>4.1.1.</t>
  </si>
  <si>
    <t xml:space="preserve">Осуществление рыбохозяйственных мероприятий в целях сохранения водных биологических ресурсов </t>
  </si>
  <si>
    <t>Проведение очистки береговой полосы водных объектов рыбохозяйственного значения от мусора, протяженностью не менее 10 км в год</t>
  </si>
  <si>
    <t>нет</t>
  </si>
  <si>
    <t>МРСХ МО</t>
  </si>
  <si>
    <t>4.1.3.</t>
  </si>
  <si>
    <t>Осуществление организационного и технического обеспечения деятельности Комиссии по определению границ рыбопромысловых участков Мурманской области</t>
  </si>
  <si>
    <t>Подготовка информационных материалов, организация работы Комиссии по определению границ рыбопромысловых участков Мурманской области; проведение не менее 2 заседаний в год</t>
  </si>
  <si>
    <t>4.1.4.</t>
  </si>
  <si>
    <t>Согласование перечня рыбопромысловых участков Мурманской области и направление его на утверждение в Правительство Мурманской области</t>
  </si>
  <si>
    <t>Подготовка материалов по проектам границ рыбопромысловых участков,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нормативно-правового акта Правительства Мурманской области об утверждении границ рыбопромысловых участков</t>
  </si>
  <si>
    <t>4.1.5.</t>
  </si>
  <si>
    <t>Осуществление организационного и технического обеспечения деятельности Территориального рыбохозяйственного совета Мурманской области</t>
  </si>
  <si>
    <t>Обеспечение работы Территориального рыбохозяйственного совета Мурманской области; проведение не менее 1 заседания в год</t>
  </si>
  <si>
    <t>4.1.8.</t>
  </si>
  <si>
    <t>Выделение пользователям квот (объемов) водных биоресурсов для осуществления промышленного рыболовства в пресноводных объектах области</t>
  </si>
  <si>
    <t xml:space="preserve">Рассмотрение заявок пользователей на предоставление водных биоресурсов; выделение квот (объемов) добычи водных биоресурсов в объеме не менее 50 тонн </t>
  </si>
  <si>
    <t>4.1.9.</t>
  </si>
  <si>
    <t>4.1.10.</t>
  </si>
  <si>
    <t>Подготовка предложений по определению общих допустимых уловов применительно к квотам добычи водных биоресурсов</t>
  </si>
  <si>
    <t>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</t>
  </si>
  <si>
    <t>4.1.11.</t>
  </si>
  <si>
    <t>Выделение пользователям квот (объемов) водных биоресурсов для осуществления любительского и спортивного рыболовства в пресноводных объектах области</t>
  </si>
  <si>
    <t>Рассмотрение заявок пользователей на предоставление водных биоресурсов; выделение квот (объемов) добычи водных биоресурсов в объеме не менее 30 тонн</t>
  </si>
  <si>
    <t>4.1.12.</t>
  </si>
  <si>
    <t>Осуществление организационного и технического обеспечения деятельности Комиссии по регулированию добычи анадромных видов рыб в Мурманской области</t>
  </si>
  <si>
    <t>Рассмотрение заявок, организация работы Комиссии по регулированию добычи анадромных видов рыб в Мурманской области;  проведение не менее 1 заседания в год; обеспечение распределения между пользователями квот добычи анадромных видов рыб в объеме не менее 80 тонн в год</t>
  </si>
  <si>
    <t>4.1.13.</t>
  </si>
  <si>
    <t>Распределение квот (объемов)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(саами)</t>
  </si>
  <si>
    <t xml:space="preserve">Рассмотрение заявок на предоставление водных биоресурсов; выделение квот (объемов) добычи водных биоресурсов представителям саами в объеме не менее 375 тонн </t>
  </si>
  <si>
    <t>4.2.</t>
  </si>
  <si>
    <t>Основное мероприятие 2. Оказание государственной поддержки предприятиям региона, осуществляющим береговую переработку водных биоресурсов</t>
  </si>
  <si>
    <t>1.Число рыбоперерабатывающих организаций, получивших государственную финансовую поддержку
2. Объем введенных мощностей на объектах рыбопереработки, построенных (реконструированных, модернизированных) с государственной поддержкой</t>
  </si>
  <si>
    <t>4.2.1.</t>
  </si>
  <si>
    <t>Предоставление субсидии на возмещение части затрат на уплату процентов по кредитным договорам предприятиям, осуществляющим переработку водных биоресурсов или создание береговых производственных мощностей по переработке водных биоресурсов</t>
  </si>
  <si>
    <t xml:space="preserve">Предоставление государственной финансовой поддержки в форме субсидии не менее 3 береговым рыбоперерабатывающим предприятиям региона </t>
  </si>
  <si>
    <t>4.2.2.</t>
  </si>
  <si>
    <t>Осуществление проверки соблюдения рыбоперерабатывающими предприятиями  условий, целей и порядка предоставления субсидий на возмещение части затрат на уплату процентов по кредитам на закупку сырья и вспомогательных материалов</t>
  </si>
  <si>
    <t>Рассмотрение документов, предоставленных береговыми рыбоперерабатывающими предприятиями, на предмет соблюдения условий, целей и порядка субсидирования</t>
  </si>
  <si>
    <t>4.3.</t>
  </si>
  <si>
    <t>Основное мероприятие 3. 
Содействие в улучшении инвестиционного климата для субъектов рыбохозяйственного комплекса</t>
  </si>
  <si>
    <t>4.3.1.</t>
  </si>
  <si>
    <t xml:space="preserve">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</t>
  </si>
  <si>
    <t>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поддержки, направленных на стимулирование инвестиций в рыбную отрасль</t>
  </si>
  <si>
    <t>4.3.2.</t>
  </si>
  <si>
    <t>Мониторинг реализации инвестиционных проектов по развитию рыбохозяйственного комплекса на территории Мурманской области</t>
  </si>
  <si>
    <t>Подготовка и предоставление в федеральный орган исполнительной власти в области рыболовства, органы исполнительной власти Мурманской области материалов о ходе реализации приоритетных инвестиционных проектов, направленных на развитие рыбохозяйственного комплекса региона</t>
  </si>
  <si>
    <t>4.3.3.</t>
  </si>
  <si>
    <t>Обеспечение взаимодействия с предприятиями рыбохозяйственного комплекса, использующими региональные налоговые льготы, для проведения оценки эффективности региональных налоговых льгот</t>
  </si>
  <si>
    <t>Доля организаций, предоставивших сведения для проведения оценки эффективности региональных налоговых льгот, в общем количестве организаций рыбохозяйственного комплекса, воспользовавшихся льготой, составит не менее 
60 %</t>
  </si>
  <si>
    <t>4.3.4.</t>
  </si>
  <si>
    <t>Обеспечение взаимодействия с предприятиями рыбохозяйственного комплекса для формирования прогноза потребности в кадрах в рыбной отрасли, в том числе для реализации инвестиционных проектов в рыбохозяйственном комплексе</t>
  </si>
  <si>
    <t>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направлениям, соответствующим инвестиционным проектам организаций рыбохозяйственного комплекса Мурманской области</t>
  </si>
  <si>
    <t>4.3.6.</t>
  </si>
  <si>
    <t>Участие в организации ярморочно-выставочных мероприятий, конкурсов по различным направлениям деятельности предприятий рыбопромышленного комплекса, проводимых на территории Мурманской области и за ее пределами</t>
  </si>
  <si>
    <t>4.4.</t>
  </si>
  <si>
    <t>Основное мероприятие 4. Проведение мониторинга состояния рыбопромышленного комплекса</t>
  </si>
  <si>
    <t>4.4.1.</t>
  </si>
  <si>
    <t>Мониторинг цен производителей рыбной продукции Мурманской области</t>
  </si>
  <si>
    <t>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</t>
  </si>
  <si>
    <t xml:space="preserve">Осуществлялся сбор данных о текущих ценах на рыбопродукцию производителей Мурманской области, обеспечен ввод данных в систему мониторинга </t>
  </si>
  <si>
    <t>4.4.2.</t>
  </si>
  <si>
    <t xml:space="preserve">Мониторинг объектов производства (выращивания) и реализации продукции промышленного рыбоводства </t>
  </si>
  <si>
    <t>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</t>
  </si>
  <si>
    <t>4.4.3.</t>
  </si>
  <si>
    <t xml:space="preserve">Подготовка материалов для разработки среднесрочного и долгосрочного прогнозов социально-экономического развития региона в сфере рыбохозяйственного комплекса </t>
  </si>
  <si>
    <t xml:space="preserve">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порядком, утвержденным Правительством Мурманской области </t>
  </si>
  <si>
    <t>4.4.4.</t>
  </si>
  <si>
    <t>Мониторинг реализации мероприятий, осуществляемых в рыбохозяйственном комплексе региона</t>
  </si>
  <si>
    <t>Подготовка и предоставление в установленные сроки  информации в федеральные и региональные органы государственной власти о реализации мероприятий в рыбохозяйственном комплексе Мурманской области</t>
  </si>
  <si>
    <t>Подготовлена и направлена информация о мероприятиях в сфере рыбохозяйственного комплекса в рамках реализации планов развития региона в Минэкономразвития МО, Минпромразвития МО, полномочному представителю Президента РФ в СЗФО, Росрыболовство</t>
  </si>
  <si>
    <t>4.4.5.</t>
  </si>
  <si>
    <t>Мониторинг социально-экономического положения градо- и поселкообразующих организаций рыбохозяйственного комплекса</t>
  </si>
  <si>
    <t>Ежеквартальный сбор, анализ и ввод в Информационно-аналитическую систему Мурманской области данных о социально-экономическом положении градо- и поселкообразующих организаций</t>
  </si>
  <si>
    <t>4.5.</t>
  </si>
  <si>
    <t>Основное мероприятие 5. Осуществление государственной поддержки субъектов аквакультуры</t>
  </si>
  <si>
    <t>4.5.1.</t>
  </si>
  <si>
    <t>Предоставление субсидии  сельскохозяйственным товаропроизводителям на возмещение части процентной ставки по кредитам, полученным в российских кредитных организациях, на развитие аквакультуры (рыбоводство)</t>
  </si>
  <si>
    <t xml:space="preserve">Предоставление государственной финансовой поддержки в форме субсидии не менее 2 предприятиям аквакультуры региона </t>
  </si>
  <si>
    <t>4.5.2.</t>
  </si>
  <si>
    <t>Осуществление проверки соблюдения условий, целей и порядка предоставления субсидий сельскохозяйственным товаропроизводителям на возмещение части процентной ставки по кредитам, полученным в российских кредитных организациях,  на развитие аквакультуры (рыбоводство)</t>
  </si>
  <si>
    <t xml:space="preserve">Рассмотрение документов, предоставленных предприятиями аквакультуры, на предмет соблюдения условий, целей и порядка субсидирования </t>
  </si>
  <si>
    <t>4.5.3.</t>
  </si>
  <si>
    <t>Осуществление организационного и технического обеспечения деятельности Комиссии по определению границ рыбоводных участков Мурманской области</t>
  </si>
  <si>
    <t>Прием и рассмотрение заявок, организация работы Комиссии по определению границ рыбоводных участков Мурманской области; проведение не менее 1 заседания в год</t>
  </si>
  <si>
    <t>4.5.4.</t>
  </si>
  <si>
    <t>Осуществление организационного и технического обеспечения деятельности рабочей группы по развитию аквакультуры Мурманской области</t>
  </si>
  <si>
    <t>Подготовка информационных и аналитических материалов, обеспечение взаимодействия с организациями аквакультуры по вопросам правоприменения в сфере рыбоводства, выработка решений по проблемным вопросам; проведение не менее 1 заседания в год</t>
  </si>
  <si>
    <t>4.6.</t>
  </si>
  <si>
    <t>Основное мероприятие 6. 
Осуществление мер по сохранению и пополнению запасов лососевых видов рыб</t>
  </si>
  <si>
    <t>4.6.1.</t>
  </si>
  <si>
    <t xml:space="preserve">Осуществление мероприятий по искусственному воспроизводству ценных видов водных биоресурсов </t>
  </si>
  <si>
    <t>Проведение работ по отсадке производителей водных биоресурсов, отбору половых продуктов, закладке икры, выращиванию молоди рыб и ее выпуску в естественные водоемы Мурманской области в количестве не менее 561,0 тыс. экз.</t>
  </si>
  <si>
    <t>4.7.</t>
  </si>
  <si>
    <t>Региональный проект «Экспорт продукции АПК»</t>
  </si>
  <si>
    <t>5.</t>
  </si>
  <si>
    <t>Подпрограмма 5 «Обеспечение реализации государственной  программы Мурманской области «Развитие рыбного и сельского хозяйства, регулирование рынков сельскохозяйственной продукции, сырья и продовольствия»</t>
  </si>
  <si>
    <t>5.1.</t>
  </si>
  <si>
    <t>Основное мероприятие 1. Обеспечение реализации государственных функций и предоставления государственных услуг в сфере рыбного, сельского хозяйства, пищевой и перерабатывающей промышленности, регулирования рынка сельскохозяйственной продукции, сырья и продовольствия</t>
  </si>
  <si>
    <t>5.2.</t>
  </si>
  <si>
    <t>Основное мероприятие 2. Обеспечение реализации государственных функций и оказания государственных услуг в сфере ветеринарии</t>
  </si>
  <si>
    <t>5.2.1.</t>
  </si>
  <si>
    <t>Обеспечение реализации государственных функций и предоставления государственных услуг Комитетом по ветеринарии Мурманской области</t>
  </si>
  <si>
    <t>Таблица № 11б</t>
  </si>
  <si>
    <t>№ п/п</t>
  </si>
  <si>
    <t>Государственная программа, подпрограмма, объект капитального строительства*</t>
  </si>
  <si>
    <t>Соисполнитель (ГРБС), заказчик-застройщик</t>
  </si>
  <si>
    <t>Проектная мощность</t>
  </si>
  <si>
    <t>Сроки выполнения работ</t>
  </si>
  <si>
    <t>Общая стоимость объекта**, тыс. рублей</t>
  </si>
  <si>
    <t>Источник финансирования</t>
  </si>
  <si>
    <t>Кассовые расходы, тыс. рублей</t>
  </si>
  <si>
    <t>Выполнено за счет средств, предусмотренных на 2019 год, тыс. рублей</t>
  </si>
  <si>
    <t xml:space="preserve">Степень выполнения***, % </t>
  </si>
  <si>
    <t>Техническая готовность объекта****, %</t>
  </si>
  <si>
    <t>Остаточная стоимость*****, тыс. рублей</t>
  </si>
  <si>
    <t xml:space="preserve">Краткая характеристика работ, выполненных за отчетный период, причины отставания </t>
  </si>
  <si>
    <t>Государственная программа 10 "Развитие рыбного и сельского хозяйства, регулирование рынков сельскохозяйственной продукции, сырья и продовольствия"</t>
  </si>
  <si>
    <t xml:space="preserve">ОБ </t>
  </si>
  <si>
    <t xml:space="preserve">ФБ </t>
  </si>
  <si>
    <t>Финансовое обеспечение реализации 16 функций Комитета по ветеринарии МО
 и предоставления 5 государственных услуг, оказываемых Комитетом по ветеринарии МО</t>
  </si>
  <si>
    <t>Обеспечено финансирование реализации 16 функций Комитета по ветеринарии МО
 и предоставления 6 государственных услуг, оказываемых Комитетом по ветеринарии МО</t>
  </si>
  <si>
    <t xml:space="preserve"> 2.2.</t>
  </si>
  <si>
    <t>Основное мероприятие  2. Обустройство населенных пунктов в сельской местности объектами социальной и инженерной инфраструктуры</t>
  </si>
  <si>
    <t>МИРП МО, организации предприятия АПК, КФХ, ЛПХ, кооперативы</t>
  </si>
  <si>
    <t>МИРП МО, предприятия и организации АПК, КФХ, кооперативы</t>
  </si>
  <si>
    <t>МИРП МО, организации АПК</t>
  </si>
  <si>
    <t>В соответствии с правилами предоставления субсидия выплачивается в 4 квартале</t>
  </si>
  <si>
    <t>МИРП МО,  предприятия АПК, КФХ, кооперативы</t>
  </si>
  <si>
    <t>Субсидия выплачена по фактичеки предоставленным документам</t>
  </si>
  <si>
    <t>Комплекс посевных, уборочных работ  проведен</t>
  </si>
  <si>
    <t>Субсидия выплачена в полном объеме всем заявителям на 4047 голов племенных сельскохозяйственных животных</t>
  </si>
  <si>
    <t>Стимулирование разведения племенных животных, а также производство и использование племенной продукции (материала) в селекционных целях</t>
  </si>
  <si>
    <t xml:space="preserve">Субсидия выплачена на содержание в первом квартале 50,519 тыс. голов оленей </t>
  </si>
  <si>
    <t>МИРП МО, предприятия АПК, кооперативы</t>
  </si>
  <si>
    <t xml:space="preserve">Сохранение производства и реализации на территории Мурманской области субсидируемой продукции животноводства, в том числе молока в количестве не менее 13,5 тыс. тонн и яийц куриных в количестве не менее 6000 тыс. штук ежегодно.   </t>
  </si>
  <si>
    <t>Оценка показателя производится по итогам года</t>
  </si>
  <si>
    <t>МИРП МО, предприятия АПК</t>
  </si>
  <si>
    <t>1.3.10.</t>
  </si>
  <si>
    <t xml:space="preserve">Субсидия на оказание финансовой помощи государственным областным унитарным сельскохозяйственным предприятиям Мурманской области в целях предупреждения банкротства и восстановления платежеспособности </t>
  </si>
  <si>
    <t>Количество областных унитарных  сельскохозяйственные предприятий Мурманской области, находящихся в стадии  банкротства на конец отчетного периода - 0 ед.</t>
  </si>
  <si>
    <t>МИРП МО, КФХ, ЛПХ</t>
  </si>
  <si>
    <t>МИРП МО, КФХ</t>
  </si>
  <si>
    <t>Проводятся конкурсные процедуры. Планируется предоставление гранта в 3 квартале.</t>
  </si>
  <si>
    <t>МИРП МО, АНО "ЦК", КФХ</t>
  </si>
  <si>
    <t>Низкое фактическое освоение связано с запретом проведения мероприятий в связи с коронавирусом. В первом полугодии было запланировано проведение семинаров.</t>
  </si>
  <si>
    <t>Подпрограмма 2 "Комплексное развитие сульских территорий"</t>
  </si>
  <si>
    <t>МИРП МО, Минстрой МО,
администрации сельских муниципальных образований МО</t>
  </si>
  <si>
    <t>2.2.4.</t>
  </si>
  <si>
    <t>Строительство канализационной насосной станции с напорным коллектором в сельском населенном пункте 25 км железной дороги Мончегорск-Оленья</t>
  </si>
  <si>
    <t>Строительство канализационной насосной станции с напорным коллектором в сельском населенном пункте 25 км железной дороги Мончегорск-Оленья в 2020-2021 год</t>
  </si>
  <si>
    <t>Оплата выполненных Подрядчиком работ производится в соответствии со сметной документацией, графиком оплаты выполненных работ (Приложение № 2 муниципального контракта от 09.04.2020 № 45-2020) на основании предъявленных Подрядчиком счета, счета-фактуры, справки о стоимости выполненных работ и затрат (КС-3), акта о приёмке выполненных работ (КС-2) завизированных представителем организации осуществляющей строительный контроль при 100% готовности этапа в срок не превышающий 30 календарных дней с момента подписания Заказчиком акта о приёмке выполненных работ (КС-2), путём безналичного перечисления денежных средств на расчётный счёт Подрядчика.» 1 этап до 30.11.2020, 2 этап до 30.11.2021. Авансирование не предусмотрено.</t>
  </si>
  <si>
    <t>Завершение  1 этапа до 30.11.2020. Оплата по факту выполненных работ. Авансирование не предусмотрено.</t>
  </si>
  <si>
    <t>МИРП МО,             
предприятия АПК</t>
  </si>
  <si>
    <t>Министерство строительства Мурманской области</t>
  </si>
  <si>
    <t xml:space="preserve">Ведется работа с образовательными учреждениями и организаиями по вопросу сотрудничества. </t>
  </si>
  <si>
    <t>МИРП МО, рыбодобывающие, рыбоперерабатывающие предприятия, предприятия аквакультуры Мурманской области</t>
  </si>
  <si>
    <t>МИРП МО, ФГБНУ "ПИНРО", рыбодобывающие, рыбоперерабатывающие предприятия Мурманской области, представители коренных малочисленных народов Севера (саами) и их общины</t>
  </si>
  <si>
    <t>МИРП МО</t>
  </si>
  <si>
    <t>МИРП МО, Полярный филиал ФГБНУ "ВНИРО"</t>
  </si>
  <si>
    <t>Подготовленные материалы по проектам границ рыболовных участков направлены на согласование в Росрыболовство. Получено согласование Росрыболовства. Подготовлен проект НПА о внесении изменений в Перечень рыболовных участков Мурманской области (постановление Правительства Мурманской области от 20.05.2020 № 333-ПП)</t>
  </si>
  <si>
    <t>Заседание Территориального рыбохозяйственного совета Мурманской области состоялось 30.01.2020</t>
  </si>
  <si>
    <t>МИРП МО, рыбодобывающие предприятия Мурманской области</t>
  </si>
  <si>
    <t>Предоставление в пользование рыболовных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(саами)</t>
  </si>
  <si>
    <t>Проведение не менее 1 конкурса в год; заключение по итогам конкурса договоров о предоставлении рыболовных участков</t>
  </si>
  <si>
    <t>МИРП МО, рыбодобывающие предприятия Мурманской области, представители коренных малочисленных народов Севера (саами) и их общины</t>
  </si>
  <si>
    <t>МИРП МО, ФГБНУ "ПИНРО"</t>
  </si>
  <si>
    <t>Выполнение мероприятия запланировано на IV квартал т.г.</t>
  </si>
  <si>
    <t>30.04.2020 проведено заседание Комиссии по регулированию добычи (вылова) анадромных видов рыб в Мурманской области, на котором установлены меры регулирования рыболовства анадромных видов рыб в 2020 году, определены объемы добычи (вылова) семги для промышленного рыболовства - 14,565 тонны, для традиционного рыболовства коренного малочисленного народа Севера (саами) - 1,0 тонна, для организации любительского и спортивного рыболовства - 71,653 тонны, 19,99 тонн горбуши для промышленного рыболовства, организации любительского и спортивного рыболовства,   традиционного рыболовства коренного малочисленного народа Севера (саами).</t>
  </si>
  <si>
    <t>МИРП МО, представители коренных малочисленных народов Севера (саами) и их общины</t>
  </si>
  <si>
    <t>МИРП МО, рыбоперерабатывающие предприятия Мурманской области</t>
  </si>
  <si>
    <t>Субсидии предоставлены 2 организациям береговой рыбопереработки на возмещение затрат по кредитам, привлеченным на закупку сырья и вспомогательных материалов</t>
  </si>
  <si>
    <t xml:space="preserve">МИРП МО, предприятия рыбохозяйственного комплекса Мурманской области </t>
  </si>
  <si>
    <t>Осуществлялось обновление информации на сайте Министерства о существующих мерах господдержки инвестиционной деятельности</t>
  </si>
  <si>
    <t xml:space="preserve">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региона, информация направлена в Минобрнауки МО </t>
  </si>
  <si>
    <t>Продвижение на рынке продукции рыбной промышленности области, развитие рыбохозяйственного кластера (при наличии соглашения о его создании)</t>
  </si>
  <si>
    <t>Организация совместно с АНО "Мурманконгресс" ярморочной торговли рыбопродукцией в рамках проекта "Наша рыба"</t>
  </si>
  <si>
    <t>МИРП МО, предприятия рыбохозяйственного комплекса Мурманской области и их некоммерческие объединения</t>
  </si>
  <si>
    <t xml:space="preserve">частично </t>
  </si>
  <si>
    <t>МИРП МО, предприятия аквакультуры Мурманской области</t>
  </si>
  <si>
    <t xml:space="preserve">Подписано соглашение о предоставлении средств федерального бюджета (от 20.12.2019 № 076-09-2020-002). Подготовлены и утверждены изменения в Правила субсидирования (ППМО от 20.05.2020 № 322-ПП).  Предоставлены субсидии одной рыбоводной организации по 4 кредитным договорам </t>
  </si>
  <si>
    <t xml:space="preserve">Непредставление установленных правилами документов организацией, потребность в субсидировании которой учтена в прогнозе выплат. Значительное снижение ключевой ставки ЦБ РФ на дату выплаты субсидии, исходя из которой определяется размер субсидии, по сравнению со значением, использованным при планировании. </t>
  </si>
  <si>
    <t>4.5.5.</t>
  </si>
  <si>
    <t>Субсидии сельскохозяйственным товаропроизводителям на возмещение части затрат на уплату страховых премий, начисленных по договорам сельскохозяйственного страхования товарной аквакультуры (товарного рыбоводства)</t>
  </si>
  <si>
    <t xml:space="preserve">Предоставление субсидии не менее 1 рыбоводному хозяйству на возмещение части затрат на уплату страховой премии по договору сельскохозяйственного страхования объектов аквакультуры </t>
  </si>
  <si>
    <t>Постановлением Правительства Мурманской области от 10.02.2020 №43-ПП утверждены Правила предоставления субсидий, разработаны и утверждены ведомственным правовым актом формы, предоставляемые сельхозтоваропроизводителями в целях субсидирования</t>
  </si>
  <si>
    <t xml:space="preserve">МИРП МО, научные организации, предприятия аквакультуры </t>
  </si>
  <si>
    <t>Произведен выпуск молоди атлантического лосося (семги) генерации 2018 года в количестве 561,0  тыс. шт. в реку Умба бассейн Белого моря. Произведено мечение выращенной и подлежащей выпуску молоди лососевых в количестве 561,0 тыс. шт.</t>
  </si>
  <si>
    <t>МИРП МО, Мурманский филиал ФГБУ "Главрыбвод"</t>
  </si>
  <si>
    <r>
      <t>Основное мероприятие 1.  Осуществление регионального государственного ветеринарного надзора и контроля</t>
    </r>
    <r>
      <rPr>
        <b/>
        <sz val="10"/>
        <rFont val="Times New Roman"/>
        <family val="1"/>
        <charset val="204"/>
      </rPr>
      <t/>
    </r>
  </si>
  <si>
    <r>
      <t>Основное мероприятие 3. Обеспечение надлежащего материально-технического и санитарного состояния объектов инфраструктуры ветеринарии</t>
    </r>
    <r>
      <rPr>
        <b/>
        <sz val="10"/>
        <rFont val="Times New Roman"/>
        <family val="1"/>
        <charset val="204"/>
      </rPr>
      <t/>
    </r>
  </si>
  <si>
    <t>Основное мероприятие 4. Обращение с животными без владельцев</t>
  </si>
  <si>
    <t xml:space="preserve">Отлов и содержание животных без владельцев (субвенция бюджетам муниципальных образований) </t>
  </si>
  <si>
    <t xml:space="preserve">Обеспечение ОМСУ проведения мероприятий по обращению с животными без владельцев  </t>
  </si>
  <si>
    <t>Организация осуществления органами местного самоуправления государственных полномочий по отлову и содержанию животных без владельцев (субвенция бюджетам муниципальных образований)</t>
  </si>
  <si>
    <t>Организация ОМСУ мероприятий по обращению с животными без владельцев</t>
  </si>
  <si>
    <t>Ежегодное проведение проверок исполнения ОМСУ переданных государственных полномочий по отлову и содержанию животных без владельцев в соответствии с утвержденным планом</t>
  </si>
  <si>
    <t>МИРП МО, Комитет по ветеринарии МО,
Минстрой МО, адм. муниципальных образований сельских поселений МО
организации и предприятия АПК,КФХ, ЛПХ, кооперативы</t>
  </si>
  <si>
    <t>Степень освоения средств***</t>
  </si>
  <si>
    <t xml:space="preserve"> Результаты выполнения мероприятий </t>
  </si>
  <si>
    <t xml:space="preserve">Причины низкой степени освоения средств***** (ниже 45%), невыполнения мероприятий </t>
  </si>
  <si>
    <t>Источ-ник</t>
  </si>
  <si>
    <t>Запланировано на отчетный год</t>
  </si>
  <si>
    <t>Ожидаемые результаты реализации (краткая характеристика) мероприятий</t>
  </si>
  <si>
    <t>Выполнение (да/нет/ частично)****</t>
  </si>
  <si>
    <t>Министерство инвестиций, развития предпринимательства и рыбного хозяйства Мурманскоц области</t>
  </si>
  <si>
    <t>МИРП МО,  Минстрой МО, администрация г. Мончегорск</t>
  </si>
  <si>
    <t xml:space="preserve">2019 (разработка ПСД, получение положительного заключения государственной экспертизы),
2020 - 2021 (строительство)
</t>
  </si>
  <si>
    <t>58 050,4 (стоимость в соответствии с утвержденной ПСД и государствен-ной экспертизы в ценах соответствую-щих лет)</t>
  </si>
  <si>
    <t>Кассовые расходы по состоянию на 01.06.2020, тыс. рублей</t>
  </si>
  <si>
    <t>Стоимость работ, выполненных по состоянию на 01.06.2020, тыс. рублей</t>
  </si>
  <si>
    <t>Выполнено за счет средств, не использованных на 01.06.2020, тыс. рублей</t>
  </si>
  <si>
    <t>Предусмотрено программой на 2020 год, тыс. рублей</t>
  </si>
  <si>
    <t>18 куб. метров/час</t>
  </si>
  <si>
    <t>В настоящее время в ГП вносятся изменения в части перераспределения средств ФБ и ОБ с данного мероприятия на субсидию на развитие оленеводства. Субсидия на семена выплачена в соотвествии с фактической потребностью.</t>
  </si>
  <si>
    <t>Низкое освоение связано с тем, что объем средств предусмотреный в 2020 году расчитан с учетом основного получателя субсидии ООО "Полярная звезда", который утратил  статус племенного хозяйства в 2019 году. При уточнениии бюджета объем средств будет уменьшен.  На момент предоставления отчета уточнения бюджета не было.</t>
  </si>
  <si>
    <t>Низкое освоение связано с установленым правилами порядком. Документы на субсидию предоставляются ежеквартально не позднее 20 числа месяца, следующего за отчетным кварталом, то есть по состоянию на 01.10.2020 средства 3 квартал еще не выплачены.</t>
  </si>
  <si>
    <t>Низкое освоение связано с установленым правилами порядком. Документы на субсидию предоставляются ежемесячно не позднее 10 числа месяца, следующего за отчетным, то есть по состоянию на 01.10.2020 средства выплачены только за 8 месяцев</t>
  </si>
  <si>
    <t>По состоянию на 01.10.2020 начаты предварительные работы по подготовке участка для строительства и строительно-монтажные работы.</t>
  </si>
  <si>
    <t>Информация о ходе работ на объектах капитального строительства за 9 месяцев 2020 год</t>
  </si>
  <si>
    <t>Сведения о ходе реализации мероприятий государственной программы «Развитие рыбного и сельского хозяйства, и регулирование рынков сельскохозяйственной продукции, сырья и продовольствия» за 9 месяцев 2020 года</t>
  </si>
  <si>
    <t>Предоставлен 1 грант. Создано 1 КФХ.</t>
  </si>
  <si>
    <t>Предоставлен 1 грант. Создана 1 семейна ферма.</t>
  </si>
  <si>
    <t>Количество работников, зарегистрированных в Пенсионном фонде РФ, ФСС РФ, принятых КФХ в году получения грантов «Агростартап». 2020 год - 2 человека</t>
  </si>
  <si>
    <t>Низкое фактическое освоение связано с запретом проведения мероприятий в связи с коронавирусом. В первом полугодии и в 3 квартале было запланировано проведение семинаров.</t>
  </si>
  <si>
    <t>Предоставлено 2 гранта.Оценка показателя производится по итогам года.</t>
  </si>
  <si>
    <t>Предоставлено 2 гранта. Ведется работа с фермерами.</t>
  </si>
  <si>
    <t>Количество  семей, улучшивших жилищные условия в рамках реализации мероприятий подпрограммы по состоянию на 01.10.2020 - 2. В настоящее время дляМурманской области выделены дополнительные средства ФБ в целях покрытия фактической потребности.  Планируется предоставить социальную выплату еще 1 семье.</t>
  </si>
  <si>
    <t xml:space="preserve">По состоянию на 01.10 оргаганизаци не нашли желающих для обучения и дальнейшего трудоустройства </t>
  </si>
  <si>
    <t>В течеие 9 месяцев 2020 года потенциальными получателями субсидии реалиализуется часть произведенного  ржано-пшеничного хлеба и хлеба первого сорта по фиксированным отпускным и потребительским ценам. В соответствии с правилами предоставления субсидия выплачивается в 4 квартале.</t>
  </si>
  <si>
    <t>Пиобретено 11 единиц техники.</t>
  </si>
  <si>
    <t>Сельскохозяйственными товаропроизводителями области закуплены и под урожай 2020 года высеяно семян кормовых культур на общую сумму 1 778,5 тыс. руб. по утвержденному веречню. Остаток неиспользованых срдств субсидии будет перераспределен в 4 квартале на другие мероприятия.</t>
  </si>
  <si>
    <t>Субсидия выплачена сельскохозяйственным товаропроизводителям на произведенное и реализованное молоко в количествеи 10 663,65 тонн.</t>
  </si>
  <si>
    <t xml:space="preserve">Просубсидировано молока в количестве 10,6 тыс. тонн и яиц куриных в количестве  3 485,45 тыс. штук </t>
  </si>
  <si>
    <t>К(Ф)Х произведено  и реализовано мяса крупного рогатого скота в количестве более 30 тонн в живом весе</t>
  </si>
  <si>
    <t xml:space="preserve">Просубсидировано молока в количестве 0,91тыс. тонн, .   </t>
  </si>
  <si>
    <t>В связи с изменениями ветеринарного законодательства с 01.01.2020 региональный государственный ветеринарный надзор передан на федеральный уровень. Вместе с тем, Комитетом осуществляется государственный надзор в сфере обращения с животными, в рамках которого:
1. По результатам рассмотрения материалов проверок полиции, направлены:
- 297 писем в адрес лиц, содержащих животных о прекращении противоправного поведения с разъяснениями требований законодательства в области обращения с животными;
- 447 писем заявителям с информацией о принятых мерах;
- 233 материала, содержащих признаки административного правонарушения в сфере ветеринарии в ТУ Россельхознадзора по Мурманской области.                                                 2. По результатам рассмотрения информаций:       - в ТУ Россельхознадзора направлен 56 материалов по нарушениям ветеринарного законодательства;                                                           - 100 обращений в ОМСУ на отлов животных без владельцев;                                                                       - юридическим лицам, осуществляющим отлов и содержание животных без владельцев выдано 8 предостережения и 1 предписание о недопустимости нарушения обязательных требований законодательства.</t>
  </si>
  <si>
    <t>На 01.10.2020 в Комитет ветеринарные специалисты, осуществляющие предпринимательскую деятельность, для их регистрации не обращались.</t>
  </si>
  <si>
    <t xml:space="preserve">Проведено 61 ветеринарно-санитарных обследований. Выявлено 4 хозяйствующий субъект, не соответствующий ветеринарно-санитарным требованиям. </t>
  </si>
  <si>
    <t xml:space="preserve">Рассмотрено 91 заявление на выдачу разрешений на вывоз (ввоз) за (в) пределы Мурманской области животных, продукции и грузов, подконтрольных государственной ветеринарной службе. Выдано 88 разрешений, отказано в 3 случаях. </t>
  </si>
  <si>
    <t>В связи с изменениями ветеринарного законодательства с 01.01.2020 региональный государственный ветеринарный надзор передан на федеральный уровень, заключения о соответствии (несоответствии) продукции, подконтрольной госветнадзору, выдаются ТУ Россельхознадзора. Вместе с тем, Комитетом направлены 16 писем в адрес хозяйствующих субъектов об использовании грузов без ограничений и по результатам усиленного лабараторного контроля по информации системы "Сирано".</t>
  </si>
  <si>
    <t xml:space="preserve">Своевременно согласовано по 53 заявлениям, в 4 случаях отказано. </t>
  </si>
  <si>
    <t xml:space="preserve"> Закуплены сканеры для микрочипов, дезинфицирующие и дератизационные средства, бирки ушные для свиней (190 шт), пробирки вакуумные (800 шт), 
тест-системы и материалы для диагностики вируса африканской чумы свиней.
На 01.10.2020 обеспечено благополучие региона по АЧС.</t>
  </si>
  <si>
    <r>
      <t>Произведены выплаты 55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сотрудникам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учреждений для оплаты проезда к месту использования отпуска и обратно</t>
    </r>
  </si>
  <si>
    <t>Проведено: плановых вакцинаций 59,675 тыс.гол.; диагностических исследований 34962 (в том числе отбор проб), лабораторных исследований на особо опасные болезни животных (птиц) и болезни общие для человека и животных (птиц) - 22302 исследований; ветеринарно-санитарных мероприятий - дезинфекция 112689 кв.м; ветеринарно-санитарной экспертизы сырья и продукции животного происхождения на трихинеллез - 7353 экспертизы;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(отобрано 12 проб при плане-15, по которым проведено 99 исследований, при плане 100); проведено 723 ветеринарных обследования, связанных с содержанием животных; оформлено 3762124 шт. ветеринарных сопроводительных документов.</t>
  </si>
  <si>
    <t xml:space="preserve">Часть субсидий на выполнение государственного задания израсходована в октябре месяце 2020 г.:  выплата заработной платы за сентябрь, уплата страховых взносов, начисленных на оплату труда за сентябрь 2020, по сроку перечисления в октябре 2020 г.  </t>
  </si>
  <si>
    <t>ГОБВУ "Мурманская облСББЖ": приобретены материальные запасы для осуществления мероприятий в целях профилактики и борьбы с особо опасными заболеваниями животных (сканеры для микрочипов, микрочипы, вакуумные пробирки с активатором, иглодержатели, шприцы, салфетки спиртовые, вода для инъекций).
ГОБВУ "Мурманская облветлаборатория": приобретено лабораторное оборудование  аналитический комплекс на базе атомно-абсорбционного спектрофотометра.</t>
  </si>
  <si>
    <t xml:space="preserve">1. Количество граждан, обратившихся в учреждения здравоохранения в связи с нападениями и укусами животных - 350.
2. Доля укусов граждан животными без владельцев в общем количестве граждан, подвергшихся укусам 
животных - 54% (безнадзорными животными укушено 186 граждан). </t>
  </si>
  <si>
    <t>Перечисление межбюджетных трансфертов (субвенций) производится в соответствии с фактически поступившими заявками от ОМСУ Мурманской области.</t>
  </si>
  <si>
    <t>В муниципальных образованиях Мурманской области произведены расходы на оплату труда и начисления на выплаты по оплате труда; приобретены канцелярские товары, офисная мебель.</t>
  </si>
  <si>
    <t>Перечисление межбюджетных трансфертов (субвенций) производится в соответствии с фактически поступившими заявками от ОМСУ Мурманской области (часть мероприятий запланирована на 4 квартал 2020 г.)</t>
  </si>
  <si>
    <t>На 01.10.2020 года проведены роверки 10 ОМСУ: Алакуртти, Оленегорск, Никель, Кировск, Мурманск, Заполярный, Туманный, Верхнетуломский, Молочный, Зареченск. Выдано 4 предписания об устранении выявленных нарушений (Заполярный, Алакуртти, Молочный, Зареченск). Проведены  3 внеплановые документарные проверки по исполнению администрациями ранее выданных предписаний (предписания выполнены)</t>
  </si>
  <si>
    <t>28.09.2020 заключён государственный контракт № АЭФ-2020-09-02 с ИП Тимушов Д.С. на осуществление мероприятий по очистке береговой полосы озера Солозеро и участка береговой полосы Верхнетуломского водохранилища (общей протяжённостью 39,5 км) от мусора и очистке акватории озера Солозеро и участка акватории Верхнетуломского водохранилища (общей площадью 23,7 км2) от брошенных орудий добычи (вылова)</t>
  </si>
  <si>
    <t>Приёмка выполненных работ и кассовый расход  будет осуществлен в IV квартале т.г.</t>
  </si>
  <si>
    <t>Заседания Комиссии по определению границ рыболовных участков состоялись 09.04.2020 и 09.10.2020. На заседании рассмотрено 48 проектов границ, из них: 15 проектов границ согласованы, 30 - не согласованы, рассмотрение 1 проекта границ перенесено на следующее заседание, 2 проекта границ сняты с рассмотрения</t>
  </si>
  <si>
    <t>Выполнение мероприятия продолжится в IV квартале т.г.</t>
  </si>
  <si>
    <t xml:space="preserve">Рассмотрены заявки 15 пользователей, по итогам рассмотрения которых заключено 126 договоров пользования водными биоресурсами, выделено 83,7 тонн пресноводных видов водных биоресурсов для осуществления промышленного рыболовства </t>
  </si>
  <si>
    <t>Необходимость внесения изменений в административный регламент, устанавливаемый на федеральном уровне</t>
  </si>
  <si>
    <t>Подготовлены и направлены в Федеральное агентство по рыболовству письмом от 25.09.2020 исх. 16-03/3681-АВ предложения по определению общих допустимых уловов применительно к квотам добычи водных биоресурсов</t>
  </si>
  <si>
    <t xml:space="preserve">В соответствии с разъяснениями Федерального агентства по рыболовству от 05.12.2019 № 11199-ВС/У06 для осуществления организации любительского рыболовства заключение пользователем договора с органом исполнительной власти субъекта на выделение водных биоресурсов не требуется. Распределение квот для любительсткого рыболовства камчатского краба запланировано на декабрь т.г. Подготовлены изменений в план реализации госппрограммы. </t>
  </si>
  <si>
    <t>Мероприятие носит заявительный характер, выплата осуществлена по поступившим расчетам размера субсидии по фактически осуществленным затратам на уплату процентов. Выполнение мероприятия продолжится в IV квартале т.г.</t>
  </si>
  <si>
    <t>Осуществлена проверка соблюдения условий, целей и порядка субсидирования по 5 кредитным договорам. Проверены 7 расчётов размера субсидии и документы к ним, поступившие от 2 организаций</t>
  </si>
  <si>
    <t>Выполнение мероприятия продолжится  в IV квартале т.г.</t>
  </si>
  <si>
    <t xml:space="preserve">Материалы о ходе реализации инвестиционных проектов в рыбохозяйственном комплексе региона подготовлены и предоставлены Губернатору Мурманской области (от 13.04.2020 № 16-03/2296-АВ). Информация о реализации инвестиционного проекта в области аквакультуры направлена в Министерство экономического развития Мурманской области письмом от 07.07.2020 № 16-03/4642-АВ. </t>
  </si>
  <si>
    <t xml:space="preserve">Доля организаций, предоставивших сведения для проведения оценки эффективности региональных налоговых льгот, в общем количестве организаций рыбохозяйственного комплекса, воспользовавшихся льготой, составила 100 % </t>
  </si>
  <si>
    <t>В связи с угрозой распространения новой коронавирусной инфекции ярморочно-выставочные мероприятия перенесены на более поздний срок (до улучшения эпидемиологической ситуации), либо осуществляются в формате онлайн.
Проведение Международной конференции «Рыболовство в Арктике: современные вызовы, международные практики, перспективы» перенесено на 2021 год</t>
  </si>
  <si>
    <t>Осуществлен сбор, анализ и обобщение сведений организаций аквакультуры Мурманской области о производстве (выращивании) и реализации продукции промышленного рыбоводства за 2019 год, январь-март и январь-июнь 2020 года. Информация  внесена а в систему государственного информационного обеспечения в сфере сельского хозяйства Минсельхоза России в части рыбоводства</t>
  </si>
  <si>
    <t>Сформирован и представлен в Минэкономразвития МО прогноз развития рыбохозяйственного комплекса  на среднесрочный период до 2023 года</t>
  </si>
  <si>
    <t>Осуществлен сбор, анализ и ввод в Информационно-аналитическую систему Мурманской области данных о социально-экономическом положении градо- и поселкообразующих организаций рыбохозяйственного комплекса за 2019 год, I квартал и I полугодие 2020 года</t>
  </si>
  <si>
    <t>Проверены документы, поступившие от 2 организаций, на предмет соблюдения условий, целей и порядка субсидирования по 2 кредитным договорам, проверены 17 расчетов размера субсидии</t>
  </si>
  <si>
    <t xml:space="preserve">Мероприятие носит заявительный характер, выполнение мероприятия продолжится в IV квартале т.г. </t>
  </si>
  <si>
    <t>Заседание Комиссии по определению границ рыбоводных участков состоялось 11.08.2020. На заседании Комиссии рассмотрен вопрос отмены границ 2 рыбоводных участков. Границы участка отменены приказом Министерства инвестиций, развития предпринимательства и рыбного хозяйства Мурманской области от 14.08.2020 № 190-ОД.</t>
  </si>
  <si>
    <t xml:space="preserve">Мероприятие носит заявительный характер. Выполнение мероприятия продолжится  в IV квартале т.г. </t>
  </si>
  <si>
    <t>Заявки на субсидирование не поступили, в том числе по причине незаключения договоров сельскохозяйственного страхования организациями, потребность в субсидии которых учтена при планировании бюджетных ассигнований. В Минсельхоз России направлены предложения по совершенствованию нормативной правовой базы в целях субсидирования и по исключению сумм субсидии из федерального бюджета на 2020 год</t>
  </si>
  <si>
    <t>Объем экспорта рыбы и морепродуктов (в 2020 году - 1120 млн. долл. США)</t>
  </si>
  <si>
    <t xml:space="preserve">Осуществлено информацтонное сопровождение и мониторинг реализации экспортно-оринтированных инвестиционных проектов по сосзданию береговых рыбоперерабвтывающих мощностей ООО "Полярное море+" и ООО "Мурманстрой". Объём экспорта рыбной продукции за январь-сентябрь 2020 года составил 675,8 млн долл. США </t>
  </si>
  <si>
    <t>чпстично</t>
  </si>
  <si>
    <t xml:space="preserve">Выполнение мероприятия продолжится в IV квартале т.г.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</si>
</sst>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#,##0.00\ _₽"/>
  </numFmts>
  <fonts count="41" x14ac:knownFonts="1">
    <font>
      <sz val="11"/>
      <color theme="1"/>
      <name val="Calibri"/>
      <scheme val="minor"/>
    </font>
    <font>
      <sz val="10"/>
      <name val="Arial"/>
      <family val="2"/>
    </font>
    <font>
      <sz val="11"/>
      <color indexed="64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.5"/>
      <name val="Times New Roman"/>
      <family val="1"/>
    </font>
    <font>
      <strike/>
      <sz val="10"/>
      <name val="Times New Roman"/>
      <family val="1"/>
    </font>
    <font>
      <strike/>
      <sz val="10"/>
      <name val="Calibri"/>
      <family val="2"/>
    </font>
    <font>
      <sz val="10"/>
      <name val="Arial Cyr"/>
    </font>
    <font>
      <sz val="8"/>
      <name val="Times New Roman"/>
      <family val="1"/>
    </font>
    <font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Calibri"/>
      <family val="2"/>
      <scheme val="minor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9"/>
      <name val="Arial Cyr"/>
      <charset val="204"/>
    </font>
    <font>
      <sz val="10"/>
      <name val="Arial Cyr"/>
      <charset val="204"/>
    </font>
    <font>
      <sz val="10"/>
      <name val="Cambria"/>
      <family val="1"/>
      <charset val="204"/>
    </font>
    <font>
      <sz val="10"/>
      <color theme="1"/>
      <name val="Times New Roman"/>
      <family val="1"/>
      <charset val="204"/>
    </font>
    <font>
      <sz val="11"/>
      <name val="Cambria"/>
      <family val="1"/>
      <charset val="204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1"/>
    <xf numFmtId="0" fontId="19" fillId="0" borderId="1"/>
    <xf numFmtId="0" fontId="1" fillId="0" borderId="1"/>
    <xf numFmtId="0" fontId="2" fillId="0" borderId="1"/>
    <xf numFmtId="9" fontId="2" fillId="0" borderId="1" applyFont="0" applyFill="0" applyBorder="0"/>
    <xf numFmtId="0" fontId="26" fillId="0" borderId="1"/>
  </cellStyleXfs>
  <cellXfs count="317">
    <xf numFmtId="0" fontId="0" fillId="0" borderId="1" xfId="0" applyBorder="1"/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center"/>
    </xf>
    <xf numFmtId="164" fontId="6" fillId="2" borderId="1" xfId="0" applyNumberFormat="1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/>
    <xf numFmtId="1" fontId="5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165" fontId="12" fillId="2" borderId="2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5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2" fontId="13" fillId="2" borderId="2" xfId="0" applyNumberFormat="1" applyFont="1" applyFill="1" applyBorder="1" applyAlignment="1">
      <alignment horizontal="center" vertical="center"/>
    </xf>
    <xf numFmtId="4" fontId="13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/>
    </xf>
    <xf numFmtId="166" fontId="5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166" fontId="5" fillId="2" borderId="2" xfId="3" applyNumberFormat="1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top" wrapText="1"/>
    </xf>
    <xf numFmtId="165" fontId="5" fillId="2" borderId="2" xfId="0" applyNumberFormat="1" applyFont="1" applyFill="1" applyBorder="1" applyAlignment="1">
      <alignment horizontal="center" vertical="center" wrapText="1"/>
    </xf>
    <xf numFmtId="1" fontId="5" fillId="2" borderId="2" xfId="3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4" fontId="6" fillId="2" borderId="1" xfId="0" applyNumberFormat="1" applyFont="1" applyFill="1" applyBorder="1"/>
    <xf numFmtId="4" fontId="6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7" fillId="2" borderId="1" xfId="0" applyFont="1" applyFill="1" applyBorder="1" applyAlignment="1">
      <alignment horizontal="right" vertical="center"/>
    </xf>
    <xf numFmtId="0" fontId="18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9" fontId="18" fillId="2" borderId="2" xfId="0" applyNumberFormat="1" applyFont="1" applyFill="1" applyBorder="1" applyAlignment="1">
      <alignment horizontal="center" vertical="center" wrapText="1"/>
    </xf>
    <xf numFmtId="9" fontId="16" fillId="2" borderId="2" xfId="2" applyNumberFormat="1" applyFont="1" applyFill="1" applyBorder="1" applyAlignment="1">
      <alignment horizontal="center" vertical="center"/>
    </xf>
    <xf numFmtId="164" fontId="16" fillId="2" borderId="2" xfId="2" applyNumberFormat="1" applyFont="1" applyFill="1" applyBorder="1" applyAlignment="1">
      <alignment horizontal="center" vertical="center"/>
    </xf>
    <xf numFmtId="9" fontId="18" fillId="2" borderId="2" xfId="0" applyNumberFormat="1" applyFont="1" applyFill="1" applyBorder="1" applyAlignment="1">
      <alignment horizontal="center"/>
    </xf>
    <xf numFmtId="9" fontId="18" fillId="2" borderId="2" xfId="0" applyNumberFormat="1" applyFont="1" applyFill="1" applyBorder="1"/>
    <xf numFmtId="0" fontId="18" fillId="2" borderId="2" xfId="0" applyFont="1" applyFill="1" applyBorder="1" applyAlignment="1">
      <alignment horizontal="center" vertical="center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center"/>
    </xf>
    <xf numFmtId="0" fontId="17" fillId="2" borderId="1" xfId="0" applyFont="1" applyFill="1" applyBorder="1"/>
    <xf numFmtId="4" fontId="22" fillId="2" borderId="2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165" fontId="16" fillId="2" borderId="2" xfId="2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167" fontId="25" fillId="2" borderId="2" xfId="0" applyNumberFormat="1" applyFont="1" applyFill="1" applyBorder="1" applyAlignment="1">
      <alignment horizontal="center" vertical="center" wrapText="1"/>
    </xf>
    <xf numFmtId="1" fontId="21" fillId="2" borderId="2" xfId="0" applyNumberFormat="1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center" vertical="center"/>
    </xf>
    <xf numFmtId="166" fontId="28" fillId="2" borderId="2" xfId="0" applyNumberFormat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vertical="top" wrapText="1"/>
    </xf>
    <xf numFmtId="164" fontId="21" fillId="2" borderId="2" xfId="0" applyNumberFormat="1" applyFont="1" applyFill="1" applyBorder="1" applyAlignment="1">
      <alignment horizontal="center" vertical="center" wrapText="1"/>
    </xf>
    <xf numFmtId="4" fontId="28" fillId="2" borderId="2" xfId="5" applyNumberFormat="1" applyFont="1" applyFill="1" applyBorder="1" applyAlignment="1">
      <alignment horizontal="center" vertical="center" wrapText="1"/>
    </xf>
    <xf numFmtId="4" fontId="22" fillId="2" borderId="2" xfId="5" applyNumberFormat="1" applyFont="1" applyFill="1" applyBorder="1" applyAlignment="1">
      <alignment horizontal="center" vertical="center" wrapText="1"/>
    </xf>
    <xf numFmtId="166" fontId="22" fillId="2" borderId="2" xfId="0" applyNumberFormat="1" applyFont="1" applyFill="1" applyBorder="1" applyAlignment="1">
      <alignment horizontal="center" vertical="center" wrapText="1"/>
    </xf>
    <xf numFmtId="165" fontId="29" fillId="2" borderId="2" xfId="0" applyNumberFormat="1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top" wrapText="1"/>
    </xf>
    <xf numFmtId="165" fontId="22" fillId="2" borderId="2" xfId="0" applyNumberFormat="1" applyFont="1" applyFill="1" applyBorder="1" applyAlignment="1">
      <alignment vertical="center" wrapText="1"/>
    </xf>
    <xf numFmtId="166" fontId="22" fillId="2" borderId="2" xfId="0" applyNumberFormat="1" applyFont="1" applyFill="1" applyBorder="1" applyAlignment="1">
      <alignment horizontal="center" vertical="center"/>
    </xf>
    <xf numFmtId="166" fontId="22" fillId="2" borderId="2" xfId="5" applyNumberFormat="1" applyFont="1" applyFill="1" applyBorder="1" applyAlignment="1">
      <alignment horizontal="center" vertical="center" wrapText="1"/>
    </xf>
    <xf numFmtId="0" fontId="22" fillId="2" borderId="2" xfId="5" applyFont="1" applyFill="1" applyBorder="1" applyAlignment="1">
      <alignment vertical="center" wrapText="1"/>
    </xf>
    <xf numFmtId="0" fontId="22" fillId="2" borderId="2" xfId="0" applyFont="1" applyFill="1" applyBorder="1" applyAlignment="1">
      <alignment vertical="center" wrapText="1"/>
    </xf>
    <xf numFmtId="0" fontId="22" fillId="2" borderId="2" xfId="5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  <xf numFmtId="1" fontId="6" fillId="2" borderId="2" xfId="3" applyNumberFormat="1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3" xfId="3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left" vertical="center" wrapText="1"/>
    </xf>
    <xf numFmtId="0" fontId="20" fillId="2" borderId="5" xfId="0" applyNumberFormat="1" applyFont="1" applyFill="1" applyBorder="1" applyAlignment="1">
      <alignment horizontal="left" vertical="center" wrapText="1"/>
    </xf>
    <xf numFmtId="0" fontId="20" fillId="2" borderId="4" xfId="0" applyNumberFormat="1" applyFont="1" applyFill="1" applyBorder="1" applyAlignment="1">
      <alignment horizontal="left" vertical="center" wrapText="1"/>
    </xf>
    <xf numFmtId="16" fontId="22" fillId="2" borderId="3" xfId="0" applyNumberFormat="1" applyFont="1" applyFill="1" applyBorder="1" applyAlignment="1">
      <alignment horizontal="center" vertical="center" wrapText="1"/>
    </xf>
    <xf numFmtId="16" fontId="22" fillId="2" borderId="5" xfId="0" applyNumberFormat="1" applyFont="1" applyFill="1" applyBorder="1" applyAlignment="1">
      <alignment horizontal="center" vertical="center" wrapText="1"/>
    </xf>
    <xf numFmtId="16" fontId="22" fillId="2" borderId="4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center" wrapText="1"/>
    </xf>
    <xf numFmtId="0" fontId="22" fillId="2" borderId="5" xfId="5" applyFont="1" applyFill="1" applyBorder="1" applyAlignment="1">
      <alignment horizontal="center" vertical="center" wrapText="1"/>
    </xf>
    <xf numFmtId="0" fontId="22" fillId="2" borderId="4" xfId="5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horizontal="left" vertical="center" wrapText="1"/>
    </xf>
    <xf numFmtId="0" fontId="5" fillId="2" borderId="5" xfId="3" applyFont="1" applyFill="1" applyBorder="1" applyAlignment="1">
      <alignment horizontal="left" vertical="center" wrapText="1"/>
    </xf>
    <xf numFmtId="0" fontId="5" fillId="2" borderId="4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5" fillId="2" borderId="3" xfId="3" applyFont="1" applyFill="1" applyBorder="1" applyAlignment="1">
      <alignment horizontal="center" vertical="top" wrapText="1"/>
    </xf>
    <xf numFmtId="0" fontId="5" fillId="2" borderId="5" xfId="3" applyFont="1" applyFill="1" applyBorder="1" applyAlignment="1">
      <alignment horizontal="center" vertical="top" wrapText="1"/>
    </xf>
    <xf numFmtId="0" fontId="5" fillId="2" borderId="4" xfId="3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2" fillId="2" borderId="3" xfId="5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4" xfId="0" applyFont="1" applyFill="1" applyBorder="1" applyAlignment="1">
      <alignment horizontal="center" vertical="top" wrapText="1"/>
    </xf>
    <xf numFmtId="0" fontId="22" fillId="2" borderId="2" xfId="5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top" wrapText="1"/>
    </xf>
    <xf numFmtId="0" fontId="22" fillId="2" borderId="4" xfId="0" applyFont="1" applyFill="1" applyBorder="1" applyAlignment="1">
      <alignment horizontal="center" vertical="top" wrapText="1"/>
    </xf>
    <xf numFmtId="0" fontId="22" fillId="2" borderId="3" xfId="5" applyFont="1" applyFill="1" applyBorder="1" applyAlignment="1">
      <alignment horizontal="left" vertical="center" wrapText="1"/>
    </xf>
    <xf numFmtId="0" fontId="22" fillId="2" borderId="5" xfId="5" applyFont="1" applyFill="1" applyBorder="1" applyAlignment="1">
      <alignment horizontal="left" vertical="center" wrapText="1"/>
    </xf>
    <xf numFmtId="0" fontId="22" fillId="2" borderId="4" xfId="5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49" fontId="22" fillId="2" borderId="3" xfId="5" applyNumberFormat="1" applyFont="1" applyFill="1" applyBorder="1" applyAlignment="1">
      <alignment horizontal="center" vertical="center" wrapText="1"/>
    </xf>
    <xf numFmtId="49" fontId="22" fillId="2" borderId="5" xfId="5" applyNumberFormat="1" applyFont="1" applyFill="1" applyBorder="1" applyAlignment="1">
      <alignment horizontal="center" vertical="center" wrapText="1"/>
    </xf>
    <xf numFmtId="49" fontId="22" fillId="2" borderId="4" xfId="5" applyNumberFormat="1" applyFont="1" applyFill="1" applyBorder="1" applyAlignment="1">
      <alignment horizontal="center" vertical="center" wrapText="1"/>
    </xf>
    <xf numFmtId="0" fontId="22" fillId="2" borderId="6" xfId="5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22" fillId="2" borderId="5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20" fillId="2" borderId="3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left" vertical="center" wrapText="1"/>
    </xf>
    <xf numFmtId="0" fontId="25" fillId="2" borderId="3" xfId="5" applyFont="1" applyFill="1" applyBorder="1" applyAlignment="1">
      <alignment horizontal="center" vertical="center" wrapText="1"/>
    </xf>
    <xf numFmtId="0" fontId="32" fillId="2" borderId="5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14" fontId="22" fillId="2" borderId="3" xfId="5" applyNumberFormat="1" applyFont="1" applyFill="1" applyBorder="1" applyAlignment="1">
      <alignment horizontal="center" vertical="center" wrapText="1"/>
    </xf>
    <xf numFmtId="14" fontId="22" fillId="2" borderId="5" xfId="5" applyNumberFormat="1" applyFont="1" applyFill="1" applyBorder="1" applyAlignment="1">
      <alignment horizontal="center" vertical="center" wrapText="1"/>
    </xf>
    <xf numFmtId="14" fontId="22" fillId="2" borderId="4" xfId="5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left" vertical="top" wrapText="1"/>
    </xf>
    <xf numFmtId="0" fontId="22" fillId="2" borderId="4" xfId="0" applyFont="1" applyFill="1" applyBorder="1" applyAlignment="1">
      <alignment horizontal="left" vertical="top" wrapText="1"/>
    </xf>
    <xf numFmtId="0" fontId="25" fillId="2" borderId="3" xfId="5" applyFont="1" applyFill="1" applyBorder="1" applyAlignment="1">
      <alignment horizontal="center" vertical="top" wrapText="1"/>
    </xf>
    <xf numFmtId="0" fontId="25" fillId="2" borderId="5" xfId="5" applyFont="1" applyFill="1" applyBorder="1" applyAlignment="1">
      <alignment horizontal="center" vertical="top" wrapText="1"/>
    </xf>
    <xf numFmtId="0" fontId="25" fillId="2" borderId="4" xfId="5" applyFont="1" applyFill="1" applyBorder="1" applyAlignment="1">
      <alignment horizontal="center" vertical="top" wrapText="1"/>
    </xf>
    <xf numFmtId="0" fontId="31" fillId="2" borderId="2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4" xfId="0" applyFill="1" applyBorder="1"/>
    <xf numFmtId="0" fontId="27" fillId="2" borderId="3" xfId="5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7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35" fillId="2" borderId="2" xfId="0" applyNumberFormat="1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6" fontId="5" fillId="2" borderId="3" xfId="0" applyNumberFormat="1" applyFont="1" applyFill="1" applyBorder="1" applyAlignment="1">
      <alignment horizontal="center" vertical="center" wrapText="1"/>
    </xf>
    <xf numFmtId="16" fontId="5" fillId="2" borderId="5" xfId="0" applyNumberFormat="1" applyFont="1" applyFill="1" applyBorder="1" applyAlignment="1">
      <alignment horizontal="center" vertical="center" wrapText="1"/>
    </xf>
    <xf numFmtId="16" fontId="5" fillId="2" borderId="4" xfId="0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23" fillId="2" borderId="2" xfId="0" applyNumberFormat="1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/>
    </xf>
    <xf numFmtId="9" fontId="18" fillId="2" borderId="2" xfId="0" applyNumberFormat="1" applyFont="1" applyFill="1" applyBorder="1" applyAlignment="1">
      <alignment vertical="center"/>
    </xf>
    <xf numFmtId="1" fontId="18" fillId="2" borderId="2" xfId="0" applyNumberFormat="1" applyFont="1" applyFill="1" applyBorder="1" applyAlignment="1">
      <alignment vertical="center"/>
    </xf>
    <xf numFmtId="0" fontId="18" fillId="2" borderId="6" xfId="0" applyFont="1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18" fillId="2" borderId="7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8" fillId="2" borderId="8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18" fillId="2" borderId="3" xfId="0" applyFont="1" applyFill="1" applyBorder="1" applyAlignment="1">
      <alignment horizontal="center" vertical="top" wrapText="1"/>
    </xf>
    <xf numFmtId="164" fontId="18" fillId="2" borderId="2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 wrapText="1"/>
    </xf>
    <xf numFmtId="0" fontId="0" fillId="2" borderId="12" xfId="0" applyFill="1" applyBorder="1" applyAlignment="1">
      <alignment horizontal="left" vertical="center"/>
    </xf>
    <xf numFmtId="0" fontId="0" fillId="2" borderId="13" xfId="0" applyFill="1" applyBorder="1" applyAlignment="1">
      <alignment horizontal="left" vertical="center"/>
    </xf>
    <xf numFmtId="0" fontId="30" fillId="0" borderId="1" xfId="0" applyFont="1"/>
    <xf numFmtId="0" fontId="27" fillId="2" borderId="3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left" vertical="center" wrapText="1"/>
    </xf>
    <xf numFmtId="0" fontId="20" fillId="2" borderId="5" xfId="5" applyFont="1" applyFill="1" applyBorder="1" applyAlignment="1">
      <alignment horizontal="left" vertical="center" wrapText="1"/>
    </xf>
    <xf numFmtId="0" fontId="20" fillId="2" borderId="4" xfId="5" applyFont="1" applyFill="1" applyBorder="1" applyAlignment="1">
      <alignment horizontal="left" vertical="center" wrapText="1"/>
    </xf>
    <xf numFmtId="0" fontId="20" fillId="2" borderId="3" xfId="5" applyFont="1" applyFill="1" applyBorder="1" applyAlignment="1">
      <alignment horizontal="left" vertical="top" wrapText="1"/>
    </xf>
    <xf numFmtId="0" fontId="20" fillId="2" borderId="5" xfId="5" applyFont="1" applyFill="1" applyBorder="1" applyAlignment="1">
      <alignment horizontal="left" vertical="top" wrapText="1"/>
    </xf>
    <xf numFmtId="0" fontId="20" fillId="2" borderId="4" xfId="5" applyFont="1" applyFill="1" applyBorder="1" applyAlignment="1">
      <alignment horizontal="left" vertical="top" wrapText="1"/>
    </xf>
    <xf numFmtId="0" fontId="0" fillId="2" borderId="2" xfId="0" applyFill="1" applyBorder="1" applyAlignment="1">
      <alignment vertical="center" wrapText="1"/>
    </xf>
    <xf numFmtId="0" fontId="36" fillId="2" borderId="2" xfId="5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/>
    </xf>
    <xf numFmtId="0" fontId="34" fillId="2" borderId="3" xfId="5" applyFont="1" applyFill="1" applyBorder="1" applyAlignment="1">
      <alignment horizontal="center" vertical="center" wrapText="1"/>
    </xf>
    <xf numFmtId="0" fontId="34" fillId="2" borderId="5" xfId="5" applyFont="1" applyFill="1" applyBorder="1" applyAlignment="1">
      <alignment horizontal="center" vertical="center" wrapText="1"/>
    </xf>
    <xf numFmtId="0" fontId="34" fillId="2" borderId="4" xfId="5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left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4" fontId="37" fillId="2" borderId="2" xfId="0" applyNumberFormat="1" applyFont="1" applyFill="1" applyBorder="1" applyAlignment="1">
      <alignment horizontal="center" vertical="center"/>
    </xf>
    <xf numFmtId="165" fontId="37" fillId="2" borderId="2" xfId="3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/>
    <xf numFmtId="0" fontId="10" fillId="2" borderId="5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left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4" fontId="10" fillId="2" borderId="2" xfId="3" applyNumberFormat="1" applyFont="1" applyFill="1" applyBorder="1" applyAlignment="1">
      <alignment horizontal="center" vertical="center" wrapText="1"/>
    </xf>
    <xf numFmtId="165" fontId="10" fillId="2" borderId="2" xfId="3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center" vertical="center" wrapText="1"/>
    </xf>
    <xf numFmtId="0" fontId="10" fillId="2" borderId="4" xfId="3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165" fontId="10" fillId="2" borderId="2" xfId="0" applyNumberFormat="1" applyFont="1" applyFill="1" applyBorder="1" applyAlignment="1">
      <alignment horizontal="center" vertical="center" wrapText="1"/>
    </xf>
    <xf numFmtId="1" fontId="10" fillId="2" borderId="2" xfId="3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left" vertical="center" wrapText="1"/>
    </xf>
    <xf numFmtId="0" fontId="39" fillId="2" borderId="1" xfId="0" applyFont="1" applyFill="1"/>
    <xf numFmtId="0" fontId="38" fillId="2" borderId="5" xfId="0" applyFont="1" applyFill="1" applyBorder="1" applyAlignment="1">
      <alignment horizontal="left" vertical="center" wrapText="1"/>
    </xf>
    <xf numFmtId="0" fontId="40" fillId="2" borderId="1" xfId="0" applyFont="1" applyFill="1"/>
    <xf numFmtId="0" fontId="38" fillId="2" borderId="4" xfId="0" applyFont="1" applyFill="1" applyBorder="1" applyAlignment="1">
      <alignment horizontal="left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38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14" fontId="10" fillId="2" borderId="3" xfId="0" applyNumberFormat="1" applyFont="1" applyFill="1" applyBorder="1" applyAlignment="1">
      <alignment horizontal="left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14" fontId="38" fillId="2" borderId="6" xfId="0" applyNumberFormat="1" applyFont="1" applyFill="1" applyBorder="1" applyAlignment="1">
      <alignment horizontal="left" vertical="center" wrapText="1"/>
    </xf>
    <xf numFmtId="0" fontId="38" fillId="2" borderId="7" xfId="0" applyFont="1" applyFill="1" applyBorder="1" applyAlignment="1">
      <alignment horizontal="left" vertical="center" wrapText="1"/>
    </xf>
    <xf numFmtId="0" fontId="38" fillId="2" borderId="8" xfId="0" applyFont="1" applyFill="1" applyBorder="1" applyAlignment="1">
      <alignment horizontal="left" vertical="center" wrapText="1"/>
    </xf>
    <xf numFmtId="0" fontId="39" fillId="2" borderId="3" xfId="0" applyFont="1" applyFill="1" applyBorder="1" applyAlignment="1">
      <alignment horizontal="center"/>
    </xf>
    <xf numFmtId="0" fontId="39" fillId="2" borderId="5" xfId="0" applyFont="1" applyFill="1" applyBorder="1" applyAlignment="1">
      <alignment horizontal="center"/>
    </xf>
    <xf numFmtId="0" fontId="39" fillId="2" borderId="4" xfId="0" applyFont="1" applyFill="1" applyBorder="1" applyAlignment="1">
      <alignment horizontal="center"/>
    </xf>
    <xf numFmtId="0" fontId="40" fillId="2" borderId="5" xfId="0" applyFont="1" applyFill="1" applyBorder="1" applyAlignment="1">
      <alignment horizontal="left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2" borderId="2" xfId="0" applyFont="1" applyFill="1" applyBorder="1" applyAlignment="1">
      <alignment horizontal="left" vertical="center" wrapText="1"/>
    </xf>
    <xf numFmtId="10" fontId="10" fillId="2" borderId="2" xfId="0" applyNumberFormat="1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horizontal="center"/>
    </xf>
    <xf numFmtId="0" fontId="17" fillId="2" borderId="2" xfId="3" applyFont="1" applyFill="1" applyBorder="1" applyAlignment="1">
      <alignment horizontal="center" vertical="center" wrapText="1"/>
    </xf>
    <xf numFmtId="10" fontId="10" fillId="2" borderId="3" xfId="0" applyNumberFormat="1" applyFont="1" applyFill="1" applyBorder="1" applyAlignment="1">
      <alignment horizontal="center" vertical="center" wrapText="1"/>
    </xf>
    <xf numFmtId="0" fontId="19" fillId="2" borderId="1" xfId="0" applyFont="1" applyFill="1"/>
  </cellXfs>
  <cellStyles count="6">
    <cellStyle name="Обычный" xfId="0" builtinId="0"/>
    <cellStyle name="Обычный 2" xfId="1" xr:uid="{00000000-0005-0000-0000-000001000000}"/>
    <cellStyle name="Обычный 5" xfId="2" xr:uid="{00000000-0005-0000-0000-000002000000}"/>
    <cellStyle name="Обычный_Лист1" xfId="5" xr:uid="{00000000-0005-0000-0000-000003000000}"/>
    <cellStyle name="Обычный_Лист1 2" xfId="3" xr:uid="{00000000-0005-0000-0000-000004000000}"/>
    <cellStyle name="Процентный 2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O579"/>
  <sheetViews>
    <sheetView tabSelected="1" zoomScale="82" zoomScaleNormal="82" workbookViewId="0">
      <selection activeCell="D6" sqref="D6"/>
    </sheetView>
  </sheetViews>
  <sheetFormatPr defaultColWidth="13.7109375" defaultRowHeight="15.75" outlineLevelRow="1" x14ac:dyDescent="0.25"/>
  <cols>
    <col min="1" max="1" width="7.42578125" style="2" customWidth="1"/>
    <col min="2" max="2" width="36" style="3" customWidth="1"/>
    <col min="3" max="3" width="7.7109375" style="4" customWidth="1"/>
    <col min="4" max="4" width="15.42578125" style="5" customWidth="1"/>
    <col min="5" max="5" width="24.85546875" style="6" customWidth="1"/>
    <col min="6" max="6" width="23.140625" style="6" customWidth="1"/>
    <col min="7" max="7" width="12.140625" style="5" customWidth="1"/>
    <col min="8" max="8" width="22.7109375" style="7" customWidth="1"/>
    <col min="9" max="9" width="31.7109375" style="7" customWidth="1"/>
    <col min="10" max="10" width="20.42578125" style="7" customWidth="1"/>
    <col min="11" max="11" width="21.42578125" style="7" customWidth="1"/>
    <col min="12" max="12" width="31.28515625" style="8" customWidth="1"/>
    <col min="13" max="13" width="7.85546875" style="1" customWidth="1"/>
    <col min="14" max="256" width="13.7109375" style="1"/>
    <col min="257" max="257" width="8.7109375" style="1" customWidth="1"/>
    <col min="258" max="258" width="36" style="1" customWidth="1"/>
    <col min="259" max="259" width="13.7109375" style="1"/>
    <col min="260" max="262" width="11" style="1" customWidth="1"/>
    <col min="263" max="263" width="10.85546875" style="1" customWidth="1"/>
    <col min="264" max="264" width="37.85546875" style="1" customWidth="1"/>
    <col min="265" max="265" width="31" style="1" customWidth="1"/>
    <col min="266" max="266" width="11.140625" style="1" customWidth="1"/>
    <col min="267" max="267" width="21.42578125" style="1" customWidth="1"/>
    <col min="268" max="268" width="31.28515625" style="1" customWidth="1"/>
    <col min="269" max="269" width="7.85546875" style="1" customWidth="1"/>
    <col min="270" max="512" width="13.7109375" style="1"/>
    <col min="513" max="513" width="8.7109375" style="1" customWidth="1"/>
    <col min="514" max="514" width="36" style="1" customWidth="1"/>
    <col min="515" max="515" width="13.7109375" style="1"/>
    <col min="516" max="518" width="11" style="1" customWidth="1"/>
    <col min="519" max="519" width="10.85546875" style="1" customWidth="1"/>
    <col min="520" max="520" width="37.85546875" style="1" customWidth="1"/>
    <col min="521" max="521" width="31" style="1" customWidth="1"/>
    <col min="522" max="522" width="11.140625" style="1" customWidth="1"/>
    <col min="523" max="523" width="21.42578125" style="1" customWidth="1"/>
    <col min="524" max="524" width="31.28515625" style="1" customWidth="1"/>
    <col min="525" max="525" width="7.85546875" style="1" customWidth="1"/>
    <col min="526" max="768" width="13.7109375" style="1"/>
    <col min="769" max="769" width="8.7109375" style="1" customWidth="1"/>
    <col min="770" max="770" width="36" style="1" customWidth="1"/>
    <col min="771" max="771" width="13.7109375" style="1"/>
    <col min="772" max="774" width="11" style="1" customWidth="1"/>
    <col min="775" max="775" width="10.85546875" style="1" customWidth="1"/>
    <col min="776" max="776" width="37.85546875" style="1" customWidth="1"/>
    <col min="777" max="777" width="31" style="1" customWidth="1"/>
    <col min="778" max="778" width="11.140625" style="1" customWidth="1"/>
    <col min="779" max="779" width="21.42578125" style="1" customWidth="1"/>
    <col min="780" max="780" width="31.28515625" style="1" customWidth="1"/>
    <col min="781" max="781" width="7.85546875" style="1" customWidth="1"/>
    <col min="782" max="1024" width="13.7109375" style="1"/>
    <col min="1025" max="1025" width="8.7109375" style="1" customWidth="1"/>
    <col min="1026" max="1026" width="36" style="1" customWidth="1"/>
    <col min="1027" max="1027" width="13.7109375" style="1"/>
    <col min="1028" max="1030" width="11" style="1" customWidth="1"/>
    <col min="1031" max="1031" width="10.85546875" style="1" customWidth="1"/>
    <col min="1032" max="1032" width="37.85546875" style="1" customWidth="1"/>
    <col min="1033" max="1033" width="31" style="1" customWidth="1"/>
    <col min="1034" max="1034" width="11.140625" style="1" customWidth="1"/>
    <col min="1035" max="1035" width="21.42578125" style="1" customWidth="1"/>
    <col min="1036" max="1036" width="31.28515625" style="1" customWidth="1"/>
    <col min="1037" max="1037" width="7.85546875" style="1" customWidth="1"/>
    <col min="1038" max="1280" width="13.7109375" style="1"/>
    <col min="1281" max="1281" width="8.7109375" style="1" customWidth="1"/>
    <col min="1282" max="1282" width="36" style="1" customWidth="1"/>
    <col min="1283" max="1283" width="13.7109375" style="1"/>
    <col min="1284" max="1286" width="11" style="1" customWidth="1"/>
    <col min="1287" max="1287" width="10.85546875" style="1" customWidth="1"/>
    <col min="1288" max="1288" width="37.85546875" style="1" customWidth="1"/>
    <col min="1289" max="1289" width="31" style="1" customWidth="1"/>
    <col min="1290" max="1290" width="11.140625" style="1" customWidth="1"/>
    <col min="1291" max="1291" width="21.42578125" style="1" customWidth="1"/>
    <col min="1292" max="1292" width="31.28515625" style="1" customWidth="1"/>
    <col min="1293" max="1293" width="7.85546875" style="1" customWidth="1"/>
    <col min="1294" max="1536" width="13.7109375" style="1"/>
    <col min="1537" max="1537" width="8.7109375" style="1" customWidth="1"/>
    <col min="1538" max="1538" width="36" style="1" customWidth="1"/>
    <col min="1539" max="1539" width="13.7109375" style="1"/>
    <col min="1540" max="1542" width="11" style="1" customWidth="1"/>
    <col min="1543" max="1543" width="10.85546875" style="1" customWidth="1"/>
    <col min="1544" max="1544" width="37.85546875" style="1" customWidth="1"/>
    <col min="1545" max="1545" width="31" style="1" customWidth="1"/>
    <col min="1546" max="1546" width="11.140625" style="1" customWidth="1"/>
    <col min="1547" max="1547" width="21.42578125" style="1" customWidth="1"/>
    <col min="1548" max="1548" width="31.28515625" style="1" customWidth="1"/>
    <col min="1549" max="1549" width="7.85546875" style="1" customWidth="1"/>
    <col min="1550" max="1792" width="13.7109375" style="1"/>
    <col min="1793" max="1793" width="8.7109375" style="1" customWidth="1"/>
    <col min="1794" max="1794" width="36" style="1" customWidth="1"/>
    <col min="1795" max="1795" width="13.7109375" style="1"/>
    <col min="1796" max="1798" width="11" style="1" customWidth="1"/>
    <col min="1799" max="1799" width="10.85546875" style="1" customWidth="1"/>
    <col min="1800" max="1800" width="37.85546875" style="1" customWidth="1"/>
    <col min="1801" max="1801" width="31" style="1" customWidth="1"/>
    <col min="1802" max="1802" width="11.140625" style="1" customWidth="1"/>
    <col min="1803" max="1803" width="21.42578125" style="1" customWidth="1"/>
    <col min="1804" max="1804" width="31.28515625" style="1" customWidth="1"/>
    <col min="1805" max="1805" width="7.85546875" style="1" customWidth="1"/>
    <col min="1806" max="2048" width="13.7109375" style="1"/>
    <col min="2049" max="2049" width="8.7109375" style="1" customWidth="1"/>
    <col min="2050" max="2050" width="36" style="1" customWidth="1"/>
    <col min="2051" max="2051" width="13.7109375" style="1"/>
    <col min="2052" max="2054" width="11" style="1" customWidth="1"/>
    <col min="2055" max="2055" width="10.85546875" style="1" customWidth="1"/>
    <col min="2056" max="2056" width="37.85546875" style="1" customWidth="1"/>
    <col min="2057" max="2057" width="31" style="1" customWidth="1"/>
    <col min="2058" max="2058" width="11.140625" style="1" customWidth="1"/>
    <col min="2059" max="2059" width="21.42578125" style="1" customWidth="1"/>
    <col min="2060" max="2060" width="31.28515625" style="1" customWidth="1"/>
    <col min="2061" max="2061" width="7.85546875" style="1" customWidth="1"/>
    <col min="2062" max="2304" width="13.7109375" style="1"/>
    <col min="2305" max="2305" width="8.7109375" style="1" customWidth="1"/>
    <col min="2306" max="2306" width="36" style="1" customWidth="1"/>
    <col min="2307" max="2307" width="13.7109375" style="1"/>
    <col min="2308" max="2310" width="11" style="1" customWidth="1"/>
    <col min="2311" max="2311" width="10.85546875" style="1" customWidth="1"/>
    <col min="2312" max="2312" width="37.85546875" style="1" customWidth="1"/>
    <col min="2313" max="2313" width="31" style="1" customWidth="1"/>
    <col min="2314" max="2314" width="11.140625" style="1" customWidth="1"/>
    <col min="2315" max="2315" width="21.42578125" style="1" customWidth="1"/>
    <col min="2316" max="2316" width="31.28515625" style="1" customWidth="1"/>
    <col min="2317" max="2317" width="7.85546875" style="1" customWidth="1"/>
    <col min="2318" max="2560" width="13.7109375" style="1"/>
    <col min="2561" max="2561" width="8.7109375" style="1" customWidth="1"/>
    <col min="2562" max="2562" width="36" style="1" customWidth="1"/>
    <col min="2563" max="2563" width="13.7109375" style="1"/>
    <col min="2564" max="2566" width="11" style="1" customWidth="1"/>
    <col min="2567" max="2567" width="10.85546875" style="1" customWidth="1"/>
    <col min="2568" max="2568" width="37.85546875" style="1" customWidth="1"/>
    <col min="2569" max="2569" width="31" style="1" customWidth="1"/>
    <col min="2570" max="2570" width="11.140625" style="1" customWidth="1"/>
    <col min="2571" max="2571" width="21.42578125" style="1" customWidth="1"/>
    <col min="2572" max="2572" width="31.28515625" style="1" customWidth="1"/>
    <col min="2573" max="2573" width="7.85546875" style="1" customWidth="1"/>
    <col min="2574" max="2816" width="13.7109375" style="1"/>
    <col min="2817" max="2817" width="8.7109375" style="1" customWidth="1"/>
    <col min="2818" max="2818" width="36" style="1" customWidth="1"/>
    <col min="2819" max="2819" width="13.7109375" style="1"/>
    <col min="2820" max="2822" width="11" style="1" customWidth="1"/>
    <col min="2823" max="2823" width="10.85546875" style="1" customWidth="1"/>
    <col min="2824" max="2824" width="37.85546875" style="1" customWidth="1"/>
    <col min="2825" max="2825" width="31" style="1" customWidth="1"/>
    <col min="2826" max="2826" width="11.140625" style="1" customWidth="1"/>
    <col min="2827" max="2827" width="21.42578125" style="1" customWidth="1"/>
    <col min="2828" max="2828" width="31.28515625" style="1" customWidth="1"/>
    <col min="2829" max="2829" width="7.85546875" style="1" customWidth="1"/>
    <col min="2830" max="3072" width="13.7109375" style="1"/>
    <col min="3073" max="3073" width="8.7109375" style="1" customWidth="1"/>
    <col min="3074" max="3074" width="36" style="1" customWidth="1"/>
    <col min="3075" max="3075" width="13.7109375" style="1"/>
    <col min="3076" max="3078" width="11" style="1" customWidth="1"/>
    <col min="3079" max="3079" width="10.85546875" style="1" customWidth="1"/>
    <col min="3080" max="3080" width="37.85546875" style="1" customWidth="1"/>
    <col min="3081" max="3081" width="31" style="1" customWidth="1"/>
    <col min="3082" max="3082" width="11.140625" style="1" customWidth="1"/>
    <col min="3083" max="3083" width="21.42578125" style="1" customWidth="1"/>
    <col min="3084" max="3084" width="31.28515625" style="1" customWidth="1"/>
    <col min="3085" max="3085" width="7.85546875" style="1" customWidth="1"/>
    <col min="3086" max="3328" width="13.7109375" style="1"/>
    <col min="3329" max="3329" width="8.7109375" style="1" customWidth="1"/>
    <col min="3330" max="3330" width="36" style="1" customWidth="1"/>
    <col min="3331" max="3331" width="13.7109375" style="1"/>
    <col min="3332" max="3334" width="11" style="1" customWidth="1"/>
    <col min="3335" max="3335" width="10.85546875" style="1" customWidth="1"/>
    <col min="3336" max="3336" width="37.85546875" style="1" customWidth="1"/>
    <col min="3337" max="3337" width="31" style="1" customWidth="1"/>
    <col min="3338" max="3338" width="11.140625" style="1" customWidth="1"/>
    <col min="3339" max="3339" width="21.42578125" style="1" customWidth="1"/>
    <col min="3340" max="3340" width="31.28515625" style="1" customWidth="1"/>
    <col min="3341" max="3341" width="7.85546875" style="1" customWidth="1"/>
    <col min="3342" max="3584" width="13.7109375" style="1"/>
    <col min="3585" max="3585" width="8.7109375" style="1" customWidth="1"/>
    <col min="3586" max="3586" width="36" style="1" customWidth="1"/>
    <col min="3587" max="3587" width="13.7109375" style="1"/>
    <col min="3588" max="3590" width="11" style="1" customWidth="1"/>
    <col min="3591" max="3591" width="10.85546875" style="1" customWidth="1"/>
    <col min="3592" max="3592" width="37.85546875" style="1" customWidth="1"/>
    <col min="3593" max="3593" width="31" style="1" customWidth="1"/>
    <col min="3594" max="3594" width="11.140625" style="1" customWidth="1"/>
    <col min="3595" max="3595" width="21.42578125" style="1" customWidth="1"/>
    <col min="3596" max="3596" width="31.28515625" style="1" customWidth="1"/>
    <col min="3597" max="3597" width="7.85546875" style="1" customWidth="1"/>
    <col min="3598" max="3840" width="13.7109375" style="1"/>
    <col min="3841" max="3841" width="8.7109375" style="1" customWidth="1"/>
    <col min="3842" max="3842" width="36" style="1" customWidth="1"/>
    <col min="3843" max="3843" width="13.7109375" style="1"/>
    <col min="3844" max="3846" width="11" style="1" customWidth="1"/>
    <col min="3847" max="3847" width="10.85546875" style="1" customWidth="1"/>
    <col min="3848" max="3848" width="37.85546875" style="1" customWidth="1"/>
    <col min="3849" max="3849" width="31" style="1" customWidth="1"/>
    <col min="3850" max="3850" width="11.140625" style="1" customWidth="1"/>
    <col min="3851" max="3851" width="21.42578125" style="1" customWidth="1"/>
    <col min="3852" max="3852" width="31.28515625" style="1" customWidth="1"/>
    <col min="3853" max="3853" width="7.85546875" style="1" customWidth="1"/>
    <col min="3854" max="4096" width="13.7109375" style="1"/>
    <col min="4097" max="4097" width="8.7109375" style="1" customWidth="1"/>
    <col min="4098" max="4098" width="36" style="1" customWidth="1"/>
    <col min="4099" max="4099" width="13.7109375" style="1"/>
    <col min="4100" max="4102" width="11" style="1" customWidth="1"/>
    <col min="4103" max="4103" width="10.85546875" style="1" customWidth="1"/>
    <col min="4104" max="4104" width="37.85546875" style="1" customWidth="1"/>
    <col min="4105" max="4105" width="31" style="1" customWidth="1"/>
    <col min="4106" max="4106" width="11.140625" style="1" customWidth="1"/>
    <col min="4107" max="4107" width="21.42578125" style="1" customWidth="1"/>
    <col min="4108" max="4108" width="31.28515625" style="1" customWidth="1"/>
    <col min="4109" max="4109" width="7.85546875" style="1" customWidth="1"/>
    <col min="4110" max="4352" width="13.7109375" style="1"/>
    <col min="4353" max="4353" width="8.7109375" style="1" customWidth="1"/>
    <col min="4354" max="4354" width="36" style="1" customWidth="1"/>
    <col min="4355" max="4355" width="13.7109375" style="1"/>
    <col min="4356" max="4358" width="11" style="1" customWidth="1"/>
    <col min="4359" max="4359" width="10.85546875" style="1" customWidth="1"/>
    <col min="4360" max="4360" width="37.85546875" style="1" customWidth="1"/>
    <col min="4361" max="4361" width="31" style="1" customWidth="1"/>
    <col min="4362" max="4362" width="11.140625" style="1" customWidth="1"/>
    <col min="4363" max="4363" width="21.42578125" style="1" customWidth="1"/>
    <col min="4364" max="4364" width="31.28515625" style="1" customWidth="1"/>
    <col min="4365" max="4365" width="7.85546875" style="1" customWidth="1"/>
    <col min="4366" max="4608" width="13.7109375" style="1"/>
    <col min="4609" max="4609" width="8.7109375" style="1" customWidth="1"/>
    <col min="4610" max="4610" width="36" style="1" customWidth="1"/>
    <col min="4611" max="4611" width="13.7109375" style="1"/>
    <col min="4612" max="4614" width="11" style="1" customWidth="1"/>
    <col min="4615" max="4615" width="10.85546875" style="1" customWidth="1"/>
    <col min="4616" max="4616" width="37.85546875" style="1" customWidth="1"/>
    <col min="4617" max="4617" width="31" style="1" customWidth="1"/>
    <col min="4618" max="4618" width="11.140625" style="1" customWidth="1"/>
    <col min="4619" max="4619" width="21.42578125" style="1" customWidth="1"/>
    <col min="4620" max="4620" width="31.28515625" style="1" customWidth="1"/>
    <col min="4621" max="4621" width="7.85546875" style="1" customWidth="1"/>
    <col min="4622" max="4864" width="13.7109375" style="1"/>
    <col min="4865" max="4865" width="8.7109375" style="1" customWidth="1"/>
    <col min="4866" max="4866" width="36" style="1" customWidth="1"/>
    <col min="4867" max="4867" width="13.7109375" style="1"/>
    <col min="4868" max="4870" width="11" style="1" customWidth="1"/>
    <col min="4871" max="4871" width="10.85546875" style="1" customWidth="1"/>
    <col min="4872" max="4872" width="37.85546875" style="1" customWidth="1"/>
    <col min="4873" max="4873" width="31" style="1" customWidth="1"/>
    <col min="4874" max="4874" width="11.140625" style="1" customWidth="1"/>
    <col min="4875" max="4875" width="21.42578125" style="1" customWidth="1"/>
    <col min="4876" max="4876" width="31.28515625" style="1" customWidth="1"/>
    <col min="4877" max="4877" width="7.85546875" style="1" customWidth="1"/>
    <col min="4878" max="5120" width="13.7109375" style="1"/>
    <col min="5121" max="5121" width="8.7109375" style="1" customWidth="1"/>
    <col min="5122" max="5122" width="36" style="1" customWidth="1"/>
    <col min="5123" max="5123" width="13.7109375" style="1"/>
    <col min="5124" max="5126" width="11" style="1" customWidth="1"/>
    <col min="5127" max="5127" width="10.85546875" style="1" customWidth="1"/>
    <col min="5128" max="5128" width="37.85546875" style="1" customWidth="1"/>
    <col min="5129" max="5129" width="31" style="1" customWidth="1"/>
    <col min="5130" max="5130" width="11.140625" style="1" customWidth="1"/>
    <col min="5131" max="5131" width="21.42578125" style="1" customWidth="1"/>
    <col min="5132" max="5132" width="31.28515625" style="1" customWidth="1"/>
    <col min="5133" max="5133" width="7.85546875" style="1" customWidth="1"/>
    <col min="5134" max="5376" width="13.7109375" style="1"/>
    <col min="5377" max="5377" width="8.7109375" style="1" customWidth="1"/>
    <col min="5378" max="5378" width="36" style="1" customWidth="1"/>
    <col min="5379" max="5379" width="13.7109375" style="1"/>
    <col min="5380" max="5382" width="11" style="1" customWidth="1"/>
    <col min="5383" max="5383" width="10.85546875" style="1" customWidth="1"/>
    <col min="5384" max="5384" width="37.85546875" style="1" customWidth="1"/>
    <col min="5385" max="5385" width="31" style="1" customWidth="1"/>
    <col min="5386" max="5386" width="11.140625" style="1" customWidth="1"/>
    <col min="5387" max="5387" width="21.42578125" style="1" customWidth="1"/>
    <col min="5388" max="5388" width="31.28515625" style="1" customWidth="1"/>
    <col min="5389" max="5389" width="7.85546875" style="1" customWidth="1"/>
    <col min="5390" max="5632" width="13.7109375" style="1"/>
    <col min="5633" max="5633" width="8.7109375" style="1" customWidth="1"/>
    <col min="5634" max="5634" width="36" style="1" customWidth="1"/>
    <col min="5635" max="5635" width="13.7109375" style="1"/>
    <col min="5636" max="5638" width="11" style="1" customWidth="1"/>
    <col min="5639" max="5639" width="10.85546875" style="1" customWidth="1"/>
    <col min="5640" max="5640" width="37.85546875" style="1" customWidth="1"/>
    <col min="5641" max="5641" width="31" style="1" customWidth="1"/>
    <col min="5642" max="5642" width="11.140625" style="1" customWidth="1"/>
    <col min="5643" max="5643" width="21.42578125" style="1" customWidth="1"/>
    <col min="5644" max="5644" width="31.28515625" style="1" customWidth="1"/>
    <col min="5645" max="5645" width="7.85546875" style="1" customWidth="1"/>
    <col min="5646" max="5888" width="13.7109375" style="1"/>
    <col min="5889" max="5889" width="8.7109375" style="1" customWidth="1"/>
    <col min="5890" max="5890" width="36" style="1" customWidth="1"/>
    <col min="5891" max="5891" width="13.7109375" style="1"/>
    <col min="5892" max="5894" width="11" style="1" customWidth="1"/>
    <col min="5895" max="5895" width="10.85546875" style="1" customWidth="1"/>
    <col min="5896" max="5896" width="37.85546875" style="1" customWidth="1"/>
    <col min="5897" max="5897" width="31" style="1" customWidth="1"/>
    <col min="5898" max="5898" width="11.140625" style="1" customWidth="1"/>
    <col min="5899" max="5899" width="21.42578125" style="1" customWidth="1"/>
    <col min="5900" max="5900" width="31.28515625" style="1" customWidth="1"/>
    <col min="5901" max="5901" width="7.85546875" style="1" customWidth="1"/>
    <col min="5902" max="6144" width="13.7109375" style="1"/>
    <col min="6145" max="6145" width="8.7109375" style="1" customWidth="1"/>
    <col min="6146" max="6146" width="36" style="1" customWidth="1"/>
    <col min="6147" max="6147" width="13.7109375" style="1"/>
    <col min="6148" max="6150" width="11" style="1" customWidth="1"/>
    <col min="6151" max="6151" width="10.85546875" style="1" customWidth="1"/>
    <col min="6152" max="6152" width="37.85546875" style="1" customWidth="1"/>
    <col min="6153" max="6153" width="31" style="1" customWidth="1"/>
    <col min="6154" max="6154" width="11.140625" style="1" customWidth="1"/>
    <col min="6155" max="6155" width="21.42578125" style="1" customWidth="1"/>
    <col min="6156" max="6156" width="31.28515625" style="1" customWidth="1"/>
    <col min="6157" max="6157" width="7.85546875" style="1" customWidth="1"/>
    <col min="6158" max="6400" width="13.7109375" style="1"/>
    <col min="6401" max="6401" width="8.7109375" style="1" customWidth="1"/>
    <col min="6402" max="6402" width="36" style="1" customWidth="1"/>
    <col min="6403" max="6403" width="13.7109375" style="1"/>
    <col min="6404" max="6406" width="11" style="1" customWidth="1"/>
    <col min="6407" max="6407" width="10.85546875" style="1" customWidth="1"/>
    <col min="6408" max="6408" width="37.85546875" style="1" customWidth="1"/>
    <col min="6409" max="6409" width="31" style="1" customWidth="1"/>
    <col min="6410" max="6410" width="11.140625" style="1" customWidth="1"/>
    <col min="6411" max="6411" width="21.42578125" style="1" customWidth="1"/>
    <col min="6412" max="6412" width="31.28515625" style="1" customWidth="1"/>
    <col min="6413" max="6413" width="7.85546875" style="1" customWidth="1"/>
    <col min="6414" max="6656" width="13.7109375" style="1"/>
    <col min="6657" max="6657" width="8.7109375" style="1" customWidth="1"/>
    <col min="6658" max="6658" width="36" style="1" customWidth="1"/>
    <col min="6659" max="6659" width="13.7109375" style="1"/>
    <col min="6660" max="6662" width="11" style="1" customWidth="1"/>
    <col min="6663" max="6663" width="10.85546875" style="1" customWidth="1"/>
    <col min="6664" max="6664" width="37.85546875" style="1" customWidth="1"/>
    <col min="6665" max="6665" width="31" style="1" customWidth="1"/>
    <col min="6666" max="6666" width="11.140625" style="1" customWidth="1"/>
    <col min="6667" max="6667" width="21.42578125" style="1" customWidth="1"/>
    <col min="6668" max="6668" width="31.28515625" style="1" customWidth="1"/>
    <col min="6669" max="6669" width="7.85546875" style="1" customWidth="1"/>
    <col min="6670" max="6912" width="13.7109375" style="1"/>
    <col min="6913" max="6913" width="8.7109375" style="1" customWidth="1"/>
    <col min="6914" max="6914" width="36" style="1" customWidth="1"/>
    <col min="6915" max="6915" width="13.7109375" style="1"/>
    <col min="6916" max="6918" width="11" style="1" customWidth="1"/>
    <col min="6919" max="6919" width="10.85546875" style="1" customWidth="1"/>
    <col min="6920" max="6920" width="37.85546875" style="1" customWidth="1"/>
    <col min="6921" max="6921" width="31" style="1" customWidth="1"/>
    <col min="6922" max="6922" width="11.140625" style="1" customWidth="1"/>
    <col min="6923" max="6923" width="21.42578125" style="1" customWidth="1"/>
    <col min="6924" max="6924" width="31.28515625" style="1" customWidth="1"/>
    <col min="6925" max="6925" width="7.85546875" style="1" customWidth="1"/>
    <col min="6926" max="7168" width="13.7109375" style="1"/>
    <col min="7169" max="7169" width="8.7109375" style="1" customWidth="1"/>
    <col min="7170" max="7170" width="36" style="1" customWidth="1"/>
    <col min="7171" max="7171" width="13.7109375" style="1"/>
    <col min="7172" max="7174" width="11" style="1" customWidth="1"/>
    <col min="7175" max="7175" width="10.85546875" style="1" customWidth="1"/>
    <col min="7176" max="7176" width="37.85546875" style="1" customWidth="1"/>
    <col min="7177" max="7177" width="31" style="1" customWidth="1"/>
    <col min="7178" max="7178" width="11.140625" style="1" customWidth="1"/>
    <col min="7179" max="7179" width="21.42578125" style="1" customWidth="1"/>
    <col min="7180" max="7180" width="31.28515625" style="1" customWidth="1"/>
    <col min="7181" max="7181" width="7.85546875" style="1" customWidth="1"/>
    <col min="7182" max="7424" width="13.7109375" style="1"/>
    <col min="7425" max="7425" width="8.7109375" style="1" customWidth="1"/>
    <col min="7426" max="7426" width="36" style="1" customWidth="1"/>
    <col min="7427" max="7427" width="13.7109375" style="1"/>
    <col min="7428" max="7430" width="11" style="1" customWidth="1"/>
    <col min="7431" max="7431" width="10.85546875" style="1" customWidth="1"/>
    <col min="7432" max="7432" width="37.85546875" style="1" customWidth="1"/>
    <col min="7433" max="7433" width="31" style="1" customWidth="1"/>
    <col min="7434" max="7434" width="11.140625" style="1" customWidth="1"/>
    <col min="7435" max="7435" width="21.42578125" style="1" customWidth="1"/>
    <col min="7436" max="7436" width="31.28515625" style="1" customWidth="1"/>
    <col min="7437" max="7437" width="7.85546875" style="1" customWidth="1"/>
    <col min="7438" max="7680" width="13.7109375" style="1"/>
    <col min="7681" max="7681" width="8.7109375" style="1" customWidth="1"/>
    <col min="7682" max="7682" width="36" style="1" customWidth="1"/>
    <col min="7683" max="7683" width="13.7109375" style="1"/>
    <col min="7684" max="7686" width="11" style="1" customWidth="1"/>
    <col min="7687" max="7687" width="10.85546875" style="1" customWidth="1"/>
    <col min="7688" max="7688" width="37.85546875" style="1" customWidth="1"/>
    <col min="7689" max="7689" width="31" style="1" customWidth="1"/>
    <col min="7690" max="7690" width="11.140625" style="1" customWidth="1"/>
    <col min="7691" max="7691" width="21.42578125" style="1" customWidth="1"/>
    <col min="7692" max="7692" width="31.28515625" style="1" customWidth="1"/>
    <col min="7693" max="7693" width="7.85546875" style="1" customWidth="1"/>
    <col min="7694" max="7936" width="13.7109375" style="1"/>
    <col min="7937" max="7937" width="8.7109375" style="1" customWidth="1"/>
    <col min="7938" max="7938" width="36" style="1" customWidth="1"/>
    <col min="7939" max="7939" width="13.7109375" style="1"/>
    <col min="7940" max="7942" width="11" style="1" customWidth="1"/>
    <col min="7943" max="7943" width="10.85546875" style="1" customWidth="1"/>
    <col min="7944" max="7944" width="37.85546875" style="1" customWidth="1"/>
    <col min="7945" max="7945" width="31" style="1" customWidth="1"/>
    <col min="7946" max="7946" width="11.140625" style="1" customWidth="1"/>
    <col min="7947" max="7947" width="21.42578125" style="1" customWidth="1"/>
    <col min="7948" max="7948" width="31.28515625" style="1" customWidth="1"/>
    <col min="7949" max="7949" width="7.85546875" style="1" customWidth="1"/>
    <col min="7950" max="8192" width="13.7109375" style="1"/>
    <col min="8193" max="8193" width="8.7109375" style="1" customWidth="1"/>
    <col min="8194" max="8194" width="36" style="1" customWidth="1"/>
    <col min="8195" max="8195" width="13.7109375" style="1"/>
    <col min="8196" max="8198" width="11" style="1" customWidth="1"/>
    <col min="8199" max="8199" width="10.85546875" style="1" customWidth="1"/>
    <col min="8200" max="8200" width="37.85546875" style="1" customWidth="1"/>
    <col min="8201" max="8201" width="31" style="1" customWidth="1"/>
    <col min="8202" max="8202" width="11.140625" style="1" customWidth="1"/>
    <col min="8203" max="8203" width="21.42578125" style="1" customWidth="1"/>
    <col min="8204" max="8204" width="31.28515625" style="1" customWidth="1"/>
    <col min="8205" max="8205" width="7.85546875" style="1" customWidth="1"/>
    <col min="8206" max="8448" width="13.7109375" style="1"/>
    <col min="8449" max="8449" width="8.7109375" style="1" customWidth="1"/>
    <col min="8450" max="8450" width="36" style="1" customWidth="1"/>
    <col min="8451" max="8451" width="13.7109375" style="1"/>
    <col min="8452" max="8454" width="11" style="1" customWidth="1"/>
    <col min="8455" max="8455" width="10.85546875" style="1" customWidth="1"/>
    <col min="8456" max="8456" width="37.85546875" style="1" customWidth="1"/>
    <col min="8457" max="8457" width="31" style="1" customWidth="1"/>
    <col min="8458" max="8458" width="11.140625" style="1" customWidth="1"/>
    <col min="8459" max="8459" width="21.42578125" style="1" customWidth="1"/>
    <col min="8460" max="8460" width="31.28515625" style="1" customWidth="1"/>
    <col min="8461" max="8461" width="7.85546875" style="1" customWidth="1"/>
    <col min="8462" max="8704" width="13.7109375" style="1"/>
    <col min="8705" max="8705" width="8.7109375" style="1" customWidth="1"/>
    <col min="8706" max="8706" width="36" style="1" customWidth="1"/>
    <col min="8707" max="8707" width="13.7109375" style="1"/>
    <col min="8708" max="8710" width="11" style="1" customWidth="1"/>
    <col min="8711" max="8711" width="10.85546875" style="1" customWidth="1"/>
    <col min="8712" max="8712" width="37.85546875" style="1" customWidth="1"/>
    <col min="8713" max="8713" width="31" style="1" customWidth="1"/>
    <col min="8714" max="8714" width="11.140625" style="1" customWidth="1"/>
    <col min="8715" max="8715" width="21.42578125" style="1" customWidth="1"/>
    <col min="8716" max="8716" width="31.28515625" style="1" customWidth="1"/>
    <col min="8717" max="8717" width="7.85546875" style="1" customWidth="1"/>
    <col min="8718" max="8960" width="13.7109375" style="1"/>
    <col min="8961" max="8961" width="8.7109375" style="1" customWidth="1"/>
    <col min="8962" max="8962" width="36" style="1" customWidth="1"/>
    <col min="8963" max="8963" width="13.7109375" style="1"/>
    <col min="8964" max="8966" width="11" style="1" customWidth="1"/>
    <col min="8967" max="8967" width="10.85546875" style="1" customWidth="1"/>
    <col min="8968" max="8968" width="37.85546875" style="1" customWidth="1"/>
    <col min="8969" max="8969" width="31" style="1" customWidth="1"/>
    <col min="8970" max="8970" width="11.140625" style="1" customWidth="1"/>
    <col min="8971" max="8971" width="21.42578125" style="1" customWidth="1"/>
    <col min="8972" max="8972" width="31.28515625" style="1" customWidth="1"/>
    <col min="8973" max="8973" width="7.85546875" style="1" customWidth="1"/>
    <col min="8974" max="9216" width="13.7109375" style="1"/>
    <col min="9217" max="9217" width="8.7109375" style="1" customWidth="1"/>
    <col min="9218" max="9218" width="36" style="1" customWidth="1"/>
    <col min="9219" max="9219" width="13.7109375" style="1"/>
    <col min="9220" max="9222" width="11" style="1" customWidth="1"/>
    <col min="9223" max="9223" width="10.85546875" style="1" customWidth="1"/>
    <col min="9224" max="9224" width="37.85546875" style="1" customWidth="1"/>
    <col min="9225" max="9225" width="31" style="1" customWidth="1"/>
    <col min="9226" max="9226" width="11.140625" style="1" customWidth="1"/>
    <col min="9227" max="9227" width="21.42578125" style="1" customWidth="1"/>
    <col min="9228" max="9228" width="31.28515625" style="1" customWidth="1"/>
    <col min="9229" max="9229" width="7.85546875" style="1" customWidth="1"/>
    <col min="9230" max="9472" width="13.7109375" style="1"/>
    <col min="9473" max="9473" width="8.7109375" style="1" customWidth="1"/>
    <col min="9474" max="9474" width="36" style="1" customWidth="1"/>
    <col min="9475" max="9475" width="13.7109375" style="1"/>
    <col min="9476" max="9478" width="11" style="1" customWidth="1"/>
    <col min="9479" max="9479" width="10.85546875" style="1" customWidth="1"/>
    <col min="9480" max="9480" width="37.85546875" style="1" customWidth="1"/>
    <col min="9481" max="9481" width="31" style="1" customWidth="1"/>
    <col min="9482" max="9482" width="11.140625" style="1" customWidth="1"/>
    <col min="9483" max="9483" width="21.42578125" style="1" customWidth="1"/>
    <col min="9484" max="9484" width="31.28515625" style="1" customWidth="1"/>
    <col min="9485" max="9485" width="7.85546875" style="1" customWidth="1"/>
    <col min="9486" max="9728" width="13.7109375" style="1"/>
    <col min="9729" max="9729" width="8.7109375" style="1" customWidth="1"/>
    <col min="9730" max="9730" width="36" style="1" customWidth="1"/>
    <col min="9731" max="9731" width="13.7109375" style="1"/>
    <col min="9732" max="9734" width="11" style="1" customWidth="1"/>
    <col min="9735" max="9735" width="10.85546875" style="1" customWidth="1"/>
    <col min="9736" max="9736" width="37.85546875" style="1" customWidth="1"/>
    <col min="9737" max="9737" width="31" style="1" customWidth="1"/>
    <col min="9738" max="9738" width="11.140625" style="1" customWidth="1"/>
    <col min="9739" max="9739" width="21.42578125" style="1" customWidth="1"/>
    <col min="9740" max="9740" width="31.28515625" style="1" customWidth="1"/>
    <col min="9741" max="9741" width="7.85546875" style="1" customWidth="1"/>
    <col min="9742" max="9984" width="13.7109375" style="1"/>
    <col min="9985" max="9985" width="8.7109375" style="1" customWidth="1"/>
    <col min="9986" max="9986" width="36" style="1" customWidth="1"/>
    <col min="9987" max="9987" width="13.7109375" style="1"/>
    <col min="9988" max="9990" width="11" style="1" customWidth="1"/>
    <col min="9991" max="9991" width="10.85546875" style="1" customWidth="1"/>
    <col min="9992" max="9992" width="37.85546875" style="1" customWidth="1"/>
    <col min="9993" max="9993" width="31" style="1" customWidth="1"/>
    <col min="9994" max="9994" width="11.140625" style="1" customWidth="1"/>
    <col min="9995" max="9995" width="21.42578125" style="1" customWidth="1"/>
    <col min="9996" max="9996" width="31.28515625" style="1" customWidth="1"/>
    <col min="9997" max="9997" width="7.85546875" style="1" customWidth="1"/>
    <col min="9998" max="10240" width="13.7109375" style="1"/>
    <col min="10241" max="10241" width="8.7109375" style="1" customWidth="1"/>
    <col min="10242" max="10242" width="36" style="1" customWidth="1"/>
    <col min="10243" max="10243" width="13.7109375" style="1"/>
    <col min="10244" max="10246" width="11" style="1" customWidth="1"/>
    <col min="10247" max="10247" width="10.85546875" style="1" customWidth="1"/>
    <col min="10248" max="10248" width="37.85546875" style="1" customWidth="1"/>
    <col min="10249" max="10249" width="31" style="1" customWidth="1"/>
    <col min="10250" max="10250" width="11.140625" style="1" customWidth="1"/>
    <col min="10251" max="10251" width="21.42578125" style="1" customWidth="1"/>
    <col min="10252" max="10252" width="31.28515625" style="1" customWidth="1"/>
    <col min="10253" max="10253" width="7.85546875" style="1" customWidth="1"/>
    <col min="10254" max="10496" width="13.7109375" style="1"/>
    <col min="10497" max="10497" width="8.7109375" style="1" customWidth="1"/>
    <col min="10498" max="10498" width="36" style="1" customWidth="1"/>
    <col min="10499" max="10499" width="13.7109375" style="1"/>
    <col min="10500" max="10502" width="11" style="1" customWidth="1"/>
    <col min="10503" max="10503" width="10.85546875" style="1" customWidth="1"/>
    <col min="10504" max="10504" width="37.85546875" style="1" customWidth="1"/>
    <col min="10505" max="10505" width="31" style="1" customWidth="1"/>
    <col min="10506" max="10506" width="11.140625" style="1" customWidth="1"/>
    <col min="10507" max="10507" width="21.42578125" style="1" customWidth="1"/>
    <col min="10508" max="10508" width="31.28515625" style="1" customWidth="1"/>
    <col min="10509" max="10509" width="7.85546875" style="1" customWidth="1"/>
    <col min="10510" max="10752" width="13.7109375" style="1"/>
    <col min="10753" max="10753" width="8.7109375" style="1" customWidth="1"/>
    <col min="10754" max="10754" width="36" style="1" customWidth="1"/>
    <col min="10755" max="10755" width="13.7109375" style="1"/>
    <col min="10756" max="10758" width="11" style="1" customWidth="1"/>
    <col min="10759" max="10759" width="10.85546875" style="1" customWidth="1"/>
    <col min="10760" max="10760" width="37.85546875" style="1" customWidth="1"/>
    <col min="10761" max="10761" width="31" style="1" customWidth="1"/>
    <col min="10762" max="10762" width="11.140625" style="1" customWidth="1"/>
    <col min="10763" max="10763" width="21.42578125" style="1" customWidth="1"/>
    <col min="10764" max="10764" width="31.28515625" style="1" customWidth="1"/>
    <col min="10765" max="10765" width="7.85546875" style="1" customWidth="1"/>
    <col min="10766" max="11008" width="13.7109375" style="1"/>
    <col min="11009" max="11009" width="8.7109375" style="1" customWidth="1"/>
    <col min="11010" max="11010" width="36" style="1" customWidth="1"/>
    <col min="11011" max="11011" width="13.7109375" style="1"/>
    <col min="11012" max="11014" width="11" style="1" customWidth="1"/>
    <col min="11015" max="11015" width="10.85546875" style="1" customWidth="1"/>
    <col min="11016" max="11016" width="37.85546875" style="1" customWidth="1"/>
    <col min="11017" max="11017" width="31" style="1" customWidth="1"/>
    <col min="11018" max="11018" width="11.140625" style="1" customWidth="1"/>
    <col min="11019" max="11019" width="21.42578125" style="1" customWidth="1"/>
    <col min="11020" max="11020" width="31.28515625" style="1" customWidth="1"/>
    <col min="11021" max="11021" width="7.85546875" style="1" customWidth="1"/>
    <col min="11022" max="11264" width="13.7109375" style="1"/>
    <col min="11265" max="11265" width="8.7109375" style="1" customWidth="1"/>
    <col min="11266" max="11266" width="36" style="1" customWidth="1"/>
    <col min="11267" max="11267" width="13.7109375" style="1"/>
    <col min="11268" max="11270" width="11" style="1" customWidth="1"/>
    <col min="11271" max="11271" width="10.85546875" style="1" customWidth="1"/>
    <col min="11272" max="11272" width="37.85546875" style="1" customWidth="1"/>
    <col min="11273" max="11273" width="31" style="1" customWidth="1"/>
    <col min="11274" max="11274" width="11.140625" style="1" customWidth="1"/>
    <col min="11275" max="11275" width="21.42578125" style="1" customWidth="1"/>
    <col min="11276" max="11276" width="31.28515625" style="1" customWidth="1"/>
    <col min="11277" max="11277" width="7.85546875" style="1" customWidth="1"/>
    <col min="11278" max="11520" width="13.7109375" style="1"/>
    <col min="11521" max="11521" width="8.7109375" style="1" customWidth="1"/>
    <col min="11522" max="11522" width="36" style="1" customWidth="1"/>
    <col min="11523" max="11523" width="13.7109375" style="1"/>
    <col min="11524" max="11526" width="11" style="1" customWidth="1"/>
    <col min="11527" max="11527" width="10.85546875" style="1" customWidth="1"/>
    <col min="11528" max="11528" width="37.85546875" style="1" customWidth="1"/>
    <col min="11529" max="11529" width="31" style="1" customWidth="1"/>
    <col min="11530" max="11530" width="11.140625" style="1" customWidth="1"/>
    <col min="11531" max="11531" width="21.42578125" style="1" customWidth="1"/>
    <col min="11532" max="11532" width="31.28515625" style="1" customWidth="1"/>
    <col min="11533" max="11533" width="7.85546875" style="1" customWidth="1"/>
    <col min="11534" max="11776" width="13.7109375" style="1"/>
    <col min="11777" max="11777" width="8.7109375" style="1" customWidth="1"/>
    <col min="11778" max="11778" width="36" style="1" customWidth="1"/>
    <col min="11779" max="11779" width="13.7109375" style="1"/>
    <col min="11780" max="11782" width="11" style="1" customWidth="1"/>
    <col min="11783" max="11783" width="10.85546875" style="1" customWidth="1"/>
    <col min="11784" max="11784" width="37.85546875" style="1" customWidth="1"/>
    <col min="11785" max="11785" width="31" style="1" customWidth="1"/>
    <col min="11786" max="11786" width="11.140625" style="1" customWidth="1"/>
    <col min="11787" max="11787" width="21.42578125" style="1" customWidth="1"/>
    <col min="11788" max="11788" width="31.28515625" style="1" customWidth="1"/>
    <col min="11789" max="11789" width="7.85546875" style="1" customWidth="1"/>
    <col min="11790" max="12032" width="13.7109375" style="1"/>
    <col min="12033" max="12033" width="8.7109375" style="1" customWidth="1"/>
    <col min="12034" max="12034" width="36" style="1" customWidth="1"/>
    <col min="12035" max="12035" width="13.7109375" style="1"/>
    <col min="12036" max="12038" width="11" style="1" customWidth="1"/>
    <col min="12039" max="12039" width="10.85546875" style="1" customWidth="1"/>
    <col min="12040" max="12040" width="37.85546875" style="1" customWidth="1"/>
    <col min="12041" max="12041" width="31" style="1" customWidth="1"/>
    <col min="12042" max="12042" width="11.140625" style="1" customWidth="1"/>
    <col min="12043" max="12043" width="21.42578125" style="1" customWidth="1"/>
    <col min="12044" max="12044" width="31.28515625" style="1" customWidth="1"/>
    <col min="12045" max="12045" width="7.85546875" style="1" customWidth="1"/>
    <col min="12046" max="12288" width="13.7109375" style="1"/>
    <col min="12289" max="12289" width="8.7109375" style="1" customWidth="1"/>
    <col min="12290" max="12290" width="36" style="1" customWidth="1"/>
    <col min="12291" max="12291" width="13.7109375" style="1"/>
    <col min="12292" max="12294" width="11" style="1" customWidth="1"/>
    <col min="12295" max="12295" width="10.85546875" style="1" customWidth="1"/>
    <col min="12296" max="12296" width="37.85546875" style="1" customWidth="1"/>
    <col min="12297" max="12297" width="31" style="1" customWidth="1"/>
    <col min="12298" max="12298" width="11.140625" style="1" customWidth="1"/>
    <col min="12299" max="12299" width="21.42578125" style="1" customWidth="1"/>
    <col min="12300" max="12300" width="31.28515625" style="1" customWidth="1"/>
    <col min="12301" max="12301" width="7.85546875" style="1" customWidth="1"/>
    <col min="12302" max="12544" width="13.7109375" style="1"/>
    <col min="12545" max="12545" width="8.7109375" style="1" customWidth="1"/>
    <col min="12546" max="12546" width="36" style="1" customWidth="1"/>
    <col min="12547" max="12547" width="13.7109375" style="1"/>
    <col min="12548" max="12550" width="11" style="1" customWidth="1"/>
    <col min="12551" max="12551" width="10.85546875" style="1" customWidth="1"/>
    <col min="12552" max="12552" width="37.85546875" style="1" customWidth="1"/>
    <col min="12553" max="12553" width="31" style="1" customWidth="1"/>
    <col min="12554" max="12554" width="11.140625" style="1" customWidth="1"/>
    <col min="12555" max="12555" width="21.42578125" style="1" customWidth="1"/>
    <col min="12556" max="12556" width="31.28515625" style="1" customWidth="1"/>
    <col min="12557" max="12557" width="7.85546875" style="1" customWidth="1"/>
    <col min="12558" max="12800" width="13.7109375" style="1"/>
    <col min="12801" max="12801" width="8.7109375" style="1" customWidth="1"/>
    <col min="12802" max="12802" width="36" style="1" customWidth="1"/>
    <col min="12803" max="12803" width="13.7109375" style="1"/>
    <col min="12804" max="12806" width="11" style="1" customWidth="1"/>
    <col min="12807" max="12807" width="10.85546875" style="1" customWidth="1"/>
    <col min="12808" max="12808" width="37.85546875" style="1" customWidth="1"/>
    <col min="12809" max="12809" width="31" style="1" customWidth="1"/>
    <col min="12810" max="12810" width="11.140625" style="1" customWidth="1"/>
    <col min="12811" max="12811" width="21.42578125" style="1" customWidth="1"/>
    <col min="12812" max="12812" width="31.28515625" style="1" customWidth="1"/>
    <col min="12813" max="12813" width="7.85546875" style="1" customWidth="1"/>
    <col min="12814" max="13056" width="13.7109375" style="1"/>
    <col min="13057" max="13057" width="8.7109375" style="1" customWidth="1"/>
    <col min="13058" max="13058" width="36" style="1" customWidth="1"/>
    <col min="13059" max="13059" width="13.7109375" style="1"/>
    <col min="13060" max="13062" width="11" style="1" customWidth="1"/>
    <col min="13063" max="13063" width="10.85546875" style="1" customWidth="1"/>
    <col min="13064" max="13064" width="37.85546875" style="1" customWidth="1"/>
    <col min="13065" max="13065" width="31" style="1" customWidth="1"/>
    <col min="13066" max="13066" width="11.140625" style="1" customWidth="1"/>
    <col min="13067" max="13067" width="21.42578125" style="1" customWidth="1"/>
    <col min="13068" max="13068" width="31.28515625" style="1" customWidth="1"/>
    <col min="13069" max="13069" width="7.85546875" style="1" customWidth="1"/>
    <col min="13070" max="13312" width="13.7109375" style="1"/>
    <col min="13313" max="13313" width="8.7109375" style="1" customWidth="1"/>
    <col min="13314" max="13314" width="36" style="1" customWidth="1"/>
    <col min="13315" max="13315" width="13.7109375" style="1"/>
    <col min="13316" max="13318" width="11" style="1" customWidth="1"/>
    <col min="13319" max="13319" width="10.85546875" style="1" customWidth="1"/>
    <col min="13320" max="13320" width="37.85546875" style="1" customWidth="1"/>
    <col min="13321" max="13321" width="31" style="1" customWidth="1"/>
    <col min="13322" max="13322" width="11.140625" style="1" customWidth="1"/>
    <col min="13323" max="13323" width="21.42578125" style="1" customWidth="1"/>
    <col min="13324" max="13324" width="31.28515625" style="1" customWidth="1"/>
    <col min="13325" max="13325" width="7.85546875" style="1" customWidth="1"/>
    <col min="13326" max="13568" width="13.7109375" style="1"/>
    <col min="13569" max="13569" width="8.7109375" style="1" customWidth="1"/>
    <col min="13570" max="13570" width="36" style="1" customWidth="1"/>
    <col min="13571" max="13571" width="13.7109375" style="1"/>
    <col min="13572" max="13574" width="11" style="1" customWidth="1"/>
    <col min="13575" max="13575" width="10.85546875" style="1" customWidth="1"/>
    <col min="13576" max="13576" width="37.85546875" style="1" customWidth="1"/>
    <col min="13577" max="13577" width="31" style="1" customWidth="1"/>
    <col min="13578" max="13578" width="11.140625" style="1" customWidth="1"/>
    <col min="13579" max="13579" width="21.42578125" style="1" customWidth="1"/>
    <col min="13580" max="13580" width="31.28515625" style="1" customWidth="1"/>
    <col min="13581" max="13581" width="7.85546875" style="1" customWidth="1"/>
    <col min="13582" max="13824" width="13.7109375" style="1"/>
    <col min="13825" max="13825" width="8.7109375" style="1" customWidth="1"/>
    <col min="13826" max="13826" width="36" style="1" customWidth="1"/>
    <col min="13827" max="13827" width="13.7109375" style="1"/>
    <col min="13828" max="13830" width="11" style="1" customWidth="1"/>
    <col min="13831" max="13831" width="10.85546875" style="1" customWidth="1"/>
    <col min="13832" max="13832" width="37.85546875" style="1" customWidth="1"/>
    <col min="13833" max="13833" width="31" style="1" customWidth="1"/>
    <col min="13834" max="13834" width="11.140625" style="1" customWidth="1"/>
    <col min="13835" max="13835" width="21.42578125" style="1" customWidth="1"/>
    <col min="13836" max="13836" width="31.28515625" style="1" customWidth="1"/>
    <col min="13837" max="13837" width="7.85546875" style="1" customWidth="1"/>
    <col min="13838" max="14080" width="13.7109375" style="1"/>
    <col min="14081" max="14081" width="8.7109375" style="1" customWidth="1"/>
    <col min="14082" max="14082" width="36" style="1" customWidth="1"/>
    <col min="14083" max="14083" width="13.7109375" style="1"/>
    <col min="14084" max="14086" width="11" style="1" customWidth="1"/>
    <col min="14087" max="14087" width="10.85546875" style="1" customWidth="1"/>
    <col min="14088" max="14088" width="37.85546875" style="1" customWidth="1"/>
    <col min="14089" max="14089" width="31" style="1" customWidth="1"/>
    <col min="14090" max="14090" width="11.140625" style="1" customWidth="1"/>
    <col min="14091" max="14091" width="21.42578125" style="1" customWidth="1"/>
    <col min="14092" max="14092" width="31.28515625" style="1" customWidth="1"/>
    <col min="14093" max="14093" width="7.85546875" style="1" customWidth="1"/>
    <col min="14094" max="14336" width="13.7109375" style="1"/>
    <col min="14337" max="14337" width="8.7109375" style="1" customWidth="1"/>
    <col min="14338" max="14338" width="36" style="1" customWidth="1"/>
    <col min="14339" max="14339" width="13.7109375" style="1"/>
    <col min="14340" max="14342" width="11" style="1" customWidth="1"/>
    <col min="14343" max="14343" width="10.85546875" style="1" customWidth="1"/>
    <col min="14344" max="14344" width="37.85546875" style="1" customWidth="1"/>
    <col min="14345" max="14345" width="31" style="1" customWidth="1"/>
    <col min="14346" max="14346" width="11.140625" style="1" customWidth="1"/>
    <col min="14347" max="14347" width="21.42578125" style="1" customWidth="1"/>
    <col min="14348" max="14348" width="31.28515625" style="1" customWidth="1"/>
    <col min="14349" max="14349" width="7.85546875" style="1" customWidth="1"/>
    <col min="14350" max="14592" width="13.7109375" style="1"/>
    <col min="14593" max="14593" width="8.7109375" style="1" customWidth="1"/>
    <col min="14594" max="14594" width="36" style="1" customWidth="1"/>
    <col min="14595" max="14595" width="13.7109375" style="1"/>
    <col min="14596" max="14598" width="11" style="1" customWidth="1"/>
    <col min="14599" max="14599" width="10.85546875" style="1" customWidth="1"/>
    <col min="14600" max="14600" width="37.85546875" style="1" customWidth="1"/>
    <col min="14601" max="14601" width="31" style="1" customWidth="1"/>
    <col min="14602" max="14602" width="11.140625" style="1" customWidth="1"/>
    <col min="14603" max="14603" width="21.42578125" style="1" customWidth="1"/>
    <col min="14604" max="14604" width="31.28515625" style="1" customWidth="1"/>
    <col min="14605" max="14605" width="7.85546875" style="1" customWidth="1"/>
    <col min="14606" max="14848" width="13.7109375" style="1"/>
    <col min="14849" max="14849" width="8.7109375" style="1" customWidth="1"/>
    <col min="14850" max="14850" width="36" style="1" customWidth="1"/>
    <col min="14851" max="14851" width="13.7109375" style="1"/>
    <col min="14852" max="14854" width="11" style="1" customWidth="1"/>
    <col min="14855" max="14855" width="10.85546875" style="1" customWidth="1"/>
    <col min="14856" max="14856" width="37.85546875" style="1" customWidth="1"/>
    <col min="14857" max="14857" width="31" style="1" customWidth="1"/>
    <col min="14858" max="14858" width="11.140625" style="1" customWidth="1"/>
    <col min="14859" max="14859" width="21.42578125" style="1" customWidth="1"/>
    <col min="14860" max="14860" width="31.28515625" style="1" customWidth="1"/>
    <col min="14861" max="14861" width="7.85546875" style="1" customWidth="1"/>
    <col min="14862" max="15104" width="13.7109375" style="1"/>
    <col min="15105" max="15105" width="8.7109375" style="1" customWidth="1"/>
    <col min="15106" max="15106" width="36" style="1" customWidth="1"/>
    <col min="15107" max="15107" width="13.7109375" style="1"/>
    <col min="15108" max="15110" width="11" style="1" customWidth="1"/>
    <col min="15111" max="15111" width="10.85546875" style="1" customWidth="1"/>
    <col min="15112" max="15112" width="37.85546875" style="1" customWidth="1"/>
    <col min="15113" max="15113" width="31" style="1" customWidth="1"/>
    <col min="15114" max="15114" width="11.140625" style="1" customWidth="1"/>
    <col min="15115" max="15115" width="21.42578125" style="1" customWidth="1"/>
    <col min="15116" max="15116" width="31.28515625" style="1" customWidth="1"/>
    <col min="15117" max="15117" width="7.85546875" style="1" customWidth="1"/>
    <col min="15118" max="15360" width="13.7109375" style="1"/>
    <col min="15361" max="15361" width="8.7109375" style="1" customWidth="1"/>
    <col min="15362" max="15362" width="36" style="1" customWidth="1"/>
    <col min="15363" max="15363" width="13.7109375" style="1"/>
    <col min="15364" max="15366" width="11" style="1" customWidth="1"/>
    <col min="15367" max="15367" width="10.85546875" style="1" customWidth="1"/>
    <col min="15368" max="15368" width="37.85546875" style="1" customWidth="1"/>
    <col min="15369" max="15369" width="31" style="1" customWidth="1"/>
    <col min="15370" max="15370" width="11.140625" style="1" customWidth="1"/>
    <col min="15371" max="15371" width="21.42578125" style="1" customWidth="1"/>
    <col min="15372" max="15372" width="31.28515625" style="1" customWidth="1"/>
    <col min="15373" max="15373" width="7.85546875" style="1" customWidth="1"/>
    <col min="15374" max="15616" width="13.7109375" style="1"/>
    <col min="15617" max="15617" width="8.7109375" style="1" customWidth="1"/>
    <col min="15618" max="15618" width="36" style="1" customWidth="1"/>
    <col min="15619" max="15619" width="13.7109375" style="1"/>
    <col min="15620" max="15622" width="11" style="1" customWidth="1"/>
    <col min="15623" max="15623" width="10.85546875" style="1" customWidth="1"/>
    <col min="15624" max="15624" width="37.85546875" style="1" customWidth="1"/>
    <col min="15625" max="15625" width="31" style="1" customWidth="1"/>
    <col min="15626" max="15626" width="11.140625" style="1" customWidth="1"/>
    <col min="15627" max="15627" width="21.42578125" style="1" customWidth="1"/>
    <col min="15628" max="15628" width="31.28515625" style="1" customWidth="1"/>
    <col min="15629" max="15629" width="7.85546875" style="1" customWidth="1"/>
    <col min="15630" max="15872" width="13.7109375" style="1"/>
    <col min="15873" max="15873" width="8.7109375" style="1" customWidth="1"/>
    <col min="15874" max="15874" width="36" style="1" customWidth="1"/>
    <col min="15875" max="15875" width="13.7109375" style="1"/>
    <col min="15876" max="15878" width="11" style="1" customWidth="1"/>
    <col min="15879" max="15879" width="10.85546875" style="1" customWidth="1"/>
    <col min="15880" max="15880" width="37.85546875" style="1" customWidth="1"/>
    <col min="15881" max="15881" width="31" style="1" customWidth="1"/>
    <col min="15882" max="15882" width="11.140625" style="1" customWidth="1"/>
    <col min="15883" max="15883" width="21.42578125" style="1" customWidth="1"/>
    <col min="15884" max="15884" width="31.28515625" style="1" customWidth="1"/>
    <col min="15885" max="15885" width="7.85546875" style="1" customWidth="1"/>
    <col min="15886" max="16128" width="13.7109375" style="1"/>
    <col min="16129" max="16129" width="8.7109375" style="1" customWidth="1"/>
    <col min="16130" max="16130" width="36" style="1" customWidth="1"/>
    <col min="16131" max="16131" width="13.7109375" style="1"/>
    <col min="16132" max="16134" width="11" style="1" customWidth="1"/>
    <col min="16135" max="16135" width="10.85546875" style="1" customWidth="1"/>
    <col min="16136" max="16136" width="37.85546875" style="1" customWidth="1"/>
    <col min="16137" max="16137" width="31" style="1" customWidth="1"/>
    <col min="16138" max="16138" width="11.140625" style="1" customWidth="1"/>
    <col min="16139" max="16139" width="21.42578125" style="1" customWidth="1"/>
    <col min="16140" max="16140" width="31.28515625" style="1" customWidth="1"/>
    <col min="16141" max="16141" width="7.85546875" style="1" customWidth="1"/>
    <col min="16142" max="16384" width="13.7109375" style="1"/>
  </cols>
  <sheetData>
    <row r="1" spans="1:15" x14ac:dyDescent="0.25">
      <c r="A1" s="9"/>
      <c r="H1" s="62"/>
      <c r="I1" s="193" t="s">
        <v>0</v>
      </c>
      <c r="J1" s="193"/>
      <c r="K1" s="193"/>
      <c r="L1" s="193"/>
    </row>
    <row r="2" spans="1:15" ht="17.45" customHeight="1" x14ac:dyDescent="0.3">
      <c r="A2" s="194" t="s">
        <v>380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5" ht="12.75" customHeight="1" x14ac:dyDescent="0.25"/>
    <row r="4" spans="1:15" ht="30.75" customHeight="1" x14ac:dyDescent="0.25">
      <c r="A4" s="196" t="s">
        <v>1</v>
      </c>
      <c r="B4" s="197" t="s">
        <v>2</v>
      </c>
      <c r="C4" s="197" t="s">
        <v>3</v>
      </c>
      <c r="D4" s="197"/>
      <c r="E4" s="197"/>
      <c r="F4" s="197"/>
      <c r="G4" s="197" t="s">
        <v>358</v>
      </c>
      <c r="H4" s="197" t="s">
        <v>359</v>
      </c>
      <c r="I4" s="197"/>
      <c r="J4" s="197"/>
      <c r="K4" s="197" t="s">
        <v>4</v>
      </c>
      <c r="L4" s="197" t="s">
        <v>360</v>
      </c>
      <c r="M4" s="197" t="s">
        <v>5</v>
      </c>
    </row>
    <row r="5" spans="1:15" ht="51" x14ac:dyDescent="0.25">
      <c r="A5" s="196"/>
      <c r="B5" s="197"/>
      <c r="C5" s="94" t="s">
        <v>361</v>
      </c>
      <c r="D5" s="94" t="s">
        <v>362</v>
      </c>
      <c r="E5" s="94" t="s">
        <v>6</v>
      </c>
      <c r="F5" s="94" t="s">
        <v>7</v>
      </c>
      <c r="G5" s="197"/>
      <c r="H5" s="94" t="s">
        <v>363</v>
      </c>
      <c r="I5" s="94" t="s">
        <v>8</v>
      </c>
      <c r="J5" s="94" t="s">
        <v>364</v>
      </c>
      <c r="K5" s="197"/>
      <c r="L5" s="197"/>
      <c r="M5" s="197"/>
      <c r="N5" s="11"/>
    </row>
    <row r="6" spans="1:15" s="8" customFormat="1" ht="22.5" customHeight="1" x14ac:dyDescent="0.2">
      <c r="A6" s="95"/>
      <c r="B6" s="98" t="s">
        <v>9</v>
      </c>
      <c r="C6" s="12" t="s">
        <v>10</v>
      </c>
      <c r="D6" s="13">
        <f>SUM(D7:D10)</f>
        <v>1127139.1869999999</v>
      </c>
      <c r="E6" s="13">
        <f>E7+E8+E9</f>
        <v>464589.99981000001</v>
      </c>
      <c r="F6" s="13">
        <f>F7+F8+F9+F10</f>
        <v>582638.00477877003</v>
      </c>
      <c r="G6" s="14">
        <f t="shared" ref="G6:G8" si="0">F6/D6*100</f>
        <v>51.691753023823317</v>
      </c>
      <c r="H6" s="189"/>
      <c r="I6" s="90" t="s">
        <v>11</v>
      </c>
      <c r="J6" s="93">
        <f>J7+J8+J9</f>
        <v>68</v>
      </c>
      <c r="K6" s="180" t="s">
        <v>357</v>
      </c>
      <c r="L6" s="180"/>
      <c r="M6" s="190"/>
    </row>
    <row r="7" spans="1:15" s="8" customFormat="1" ht="12.75" x14ac:dyDescent="0.2">
      <c r="A7" s="96"/>
      <c r="B7" s="99"/>
      <c r="C7" s="15" t="s">
        <v>12</v>
      </c>
      <c r="D7" s="16">
        <f t="shared" ref="D7:F10" si="1">D32+D158+D198+D298+D478</f>
        <v>648772.78700000001</v>
      </c>
      <c r="E7" s="16">
        <f t="shared" si="1"/>
        <v>394603.33033000003</v>
      </c>
      <c r="F7" s="16">
        <f t="shared" si="1"/>
        <v>386097.54833000002</v>
      </c>
      <c r="G7" s="16">
        <f t="shared" si="0"/>
        <v>59.511982633451609</v>
      </c>
      <c r="H7" s="189"/>
      <c r="I7" s="90" t="s">
        <v>13</v>
      </c>
      <c r="J7" s="93">
        <f>J32+J158+J198+J298+J478</f>
        <v>11</v>
      </c>
      <c r="K7" s="181"/>
      <c r="L7" s="181"/>
      <c r="M7" s="191"/>
    </row>
    <row r="8" spans="1:15" s="8" customFormat="1" ht="12.75" x14ac:dyDescent="0.2">
      <c r="A8" s="96"/>
      <c r="B8" s="99"/>
      <c r="C8" s="15" t="s">
        <v>14</v>
      </c>
      <c r="D8" s="16">
        <f t="shared" si="1"/>
        <v>241857</v>
      </c>
      <c r="E8" s="16">
        <f t="shared" si="1"/>
        <v>69986.669479999997</v>
      </c>
      <c r="F8" s="16">
        <f t="shared" si="1"/>
        <v>68764.867480000001</v>
      </c>
      <c r="G8" s="16">
        <f t="shared" si="0"/>
        <v>28.432035243966475</v>
      </c>
      <c r="H8" s="189"/>
      <c r="I8" s="90" t="s">
        <v>15</v>
      </c>
      <c r="J8" s="93">
        <f>J33+J159+J199+J299+J479</f>
        <v>48</v>
      </c>
      <c r="K8" s="181"/>
      <c r="L8" s="181"/>
      <c r="M8" s="191"/>
    </row>
    <row r="9" spans="1:15" s="8" customFormat="1" ht="12.75" x14ac:dyDescent="0.2">
      <c r="A9" s="96"/>
      <c r="B9" s="99"/>
      <c r="C9" s="15" t="s">
        <v>16</v>
      </c>
      <c r="D9" s="16">
        <f t="shared" si="1"/>
        <v>1377</v>
      </c>
      <c r="E9" s="16">
        <f t="shared" si="1"/>
        <v>0</v>
      </c>
      <c r="F9" s="16">
        <f t="shared" si="1"/>
        <v>0</v>
      </c>
      <c r="G9" s="16">
        <v>0</v>
      </c>
      <c r="H9" s="189"/>
      <c r="I9" s="90" t="s">
        <v>17</v>
      </c>
      <c r="J9" s="93">
        <f>J34+J160+J200+J300+J480</f>
        <v>9</v>
      </c>
      <c r="K9" s="181"/>
      <c r="L9" s="181"/>
      <c r="M9" s="191"/>
    </row>
    <row r="10" spans="1:15" s="8" customFormat="1" ht="82.35" customHeight="1" x14ac:dyDescent="0.2">
      <c r="A10" s="97"/>
      <c r="B10" s="100"/>
      <c r="C10" s="15" t="s">
        <v>18</v>
      </c>
      <c r="D10" s="16">
        <f t="shared" si="1"/>
        <v>235132.4</v>
      </c>
      <c r="E10" s="16">
        <f t="shared" si="1"/>
        <v>0</v>
      </c>
      <c r="F10" s="16">
        <f t="shared" si="1"/>
        <v>127775.58896877</v>
      </c>
      <c r="G10" s="16">
        <f t="shared" ref="G10:G22" si="2">F10/D10*100</f>
        <v>54.341974550836035</v>
      </c>
      <c r="H10" s="189"/>
      <c r="I10" s="90" t="s">
        <v>19</v>
      </c>
      <c r="J10" s="17">
        <f>(J7+(0.5*J8))/J6</f>
        <v>0.51470588235294112</v>
      </c>
      <c r="K10" s="182"/>
      <c r="L10" s="182"/>
      <c r="M10" s="192"/>
      <c r="N10" s="18"/>
      <c r="O10" s="18"/>
    </row>
    <row r="11" spans="1:15" s="8" customFormat="1" ht="34.5" customHeight="1" x14ac:dyDescent="0.2">
      <c r="A11" s="95"/>
      <c r="B11" s="98" t="s">
        <v>20</v>
      </c>
      <c r="C11" s="12" t="s">
        <v>10</v>
      </c>
      <c r="D11" s="19">
        <f>SUM(D12:D15)</f>
        <v>1127139.1869999999</v>
      </c>
      <c r="E11" s="19">
        <f>SUM(E12:E14)</f>
        <v>464589.99981000001</v>
      </c>
      <c r="F11" s="19">
        <f>SUM(F12:F15)</f>
        <v>582638.00477877003</v>
      </c>
      <c r="G11" s="16">
        <f t="shared" si="2"/>
        <v>51.691753023823317</v>
      </c>
      <c r="H11" s="180"/>
      <c r="I11" s="90" t="s">
        <v>11</v>
      </c>
      <c r="J11" s="93">
        <f>J12+J13+J14</f>
        <v>68</v>
      </c>
      <c r="K11" s="190"/>
      <c r="L11" s="180"/>
      <c r="M11" s="190"/>
    </row>
    <row r="12" spans="1:15" s="8" customFormat="1" ht="15.75" customHeight="1" x14ac:dyDescent="0.2">
      <c r="A12" s="96"/>
      <c r="B12" s="99"/>
      <c r="C12" s="15" t="s">
        <v>12</v>
      </c>
      <c r="D12" s="16">
        <f>D17+D22+D27</f>
        <v>648772.78700000001</v>
      </c>
      <c r="E12" s="16">
        <f t="shared" ref="E12:F12" si="3">E17+E22+E27</f>
        <v>394603.33033000003</v>
      </c>
      <c r="F12" s="16">
        <f t="shared" si="3"/>
        <v>386097.54833000002</v>
      </c>
      <c r="G12" s="16">
        <f t="shared" si="2"/>
        <v>59.511982633451609</v>
      </c>
      <c r="H12" s="181"/>
      <c r="I12" s="90" t="s">
        <v>13</v>
      </c>
      <c r="J12" s="93">
        <f>J17+J22+J27</f>
        <v>11</v>
      </c>
      <c r="K12" s="191"/>
      <c r="L12" s="181"/>
      <c r="M12" s="191"/>
    </row>
    <row r="13" spans="1:15" s="8" customFormat="1" ht="15.75" customHeight="1" x14ac:dyDescent="0.2">
      <c r="A13" s="96"/>
      <c r="B13" s="99"/>
      <c r="C13" s="15" t="s">
        <v>14</v>
      </c>
      <c r="D13" s="16">
        <f t="shared" ref="D13:F15" si="4">D18+D23+D28</f>
        <v>241857</v>
      </c>
      <c r="E13" s="16">
        <f t="shared" si="4"/>
        <v>69986.669479999997</v>
      </c>
      <c r="F13" s="16">
        <f t="shared" si="4"/>
        <v>68764.867480000001</v>
      </c>
      <c r="G13" s="16">
        <f t="shared" si="2"/>
        <v>28.432035243966475</v>
      </c>
      <c r="H13" s="181"/>
      <c r="I13" s="90" t="s">
        <v>15</v>
      </c>
      <c r="J13" s="93">
        <f>J18+J23+J28</f>
        <v>47</v>
      </c>
      <c r="K13" s="191"/>
      <c r="L13" s="181"/>
      <c r="M13" s="191"/>
    </row>
    <row r="14" spans="1:15" s="8" customFormat="1" ht="15.75" customHeight="1" x14ac:dyDescent="0.2">
      <c r="A14" s="96"/>
      <c r="B14" s="99"/>
      <c r="C14" s="15" t="s">
        <v>16</v>
      </c>
      <c r="D14" s="16">
        <f t="shared" si="4"/>
        <v>1377</v>
      </c>
      <c r="E14" s="16">
        <f t="shared" si="4"/>
        <v>0</v>
      </c>
      <c r="F14" s="16">
        <f t="shared" si="4"/>
        <v>0</v>
      </c>
      <c r="G14" s="16">
        <v>0</v>
      </c>
      <c r="H14" s="181"/>
      <c r="I14" s="90" t="s">
        <v>17</v>
      </c>
      <c r="J14" s="93">
        <f>J19+J24+J29</f>
        <v>10</v>
      </c>
      <c r="K14" s="191"/>
      <c r="L14" s="181"/>
      <c r="M14" s="191"/>
    </row>
    <row r="15" spans="1:15" s="8" customFormat="1" ht="105.6" customHeight="1" x14ac:dyDescent="0.2">
      <c r="A15" s="97"/>
      <c r="B15" s="100"/>
      <c r="C15" s="15" t="s">
        <v>18</v>
      </c>
      <c r="D15" s="16">
        <f t="shared" si="4"/>
        <v>235132.4</v>
      </c>
      <c r="E15" s="16">
        <f t="shared" si="4"/>
        <v>0</v>
      </c>
      <c r="F15" s="16">
        <f t="shared" si="4"/>
        <v>127775.58896877</v>
      </c>
      <c r="G15" s="16">
        <f t="shared" si="2"/>
        <v>54.341974550836035</v>
      </c>
      <c r="H15" s="182"/>
      <c r="I15" s="90" t="s">
        <v>19</v>
      </c>
      <c r="J15" s="17">
        <f>(J12+(0.5*J13))/J11</f>
        <v>0.50735294117647056</v>
      </c>
      <c r="K15" s="192"/>
      <c r="L15" s="182"/>
      <c r="M15" s="192"/>
    </row>
    <row r="16" spans="1:15" s="8" customFormat="1" ht="25.5" customHeight="1" x14ac:dyDescent="0.2">
      <c r="A16" s="95"/>
      <c r="B16" s="95" t="s">
        <v>365</v>
      </c>
      <c r="C16" s="12" t="s">
        <v>10</v>
      </c>
      <c r="D16" s="13">
        <f>SUM(D17:D20)</f>
        <v>874169.71700000006</v>
      </c>
      <c r="E16" s="13">
        <f>E17+E18+E19</f>
        <v>330101.70081000001</v>
      </c>
      <c r="F16" s="13">
        <f t="shared" ref="F16" si="5">SUM(F17:F20)</f>
        <v>455877.63577876997</v>
      </c>
      <c r="G16" s="14">
        <f t="shared" si="2"/>
        <v>52.149785895496755</v>
      </c>
      <c r="H16" s="189"/>
      <c r="I16" s="90" t="s">
        <v>11</v>
      </c>
      <c r="J16" s="20">
        <f>J17+J18+J19</f>
        <v>51</v>
      </c>
      <c r="K16" s="190"/>
      <c r="L16" s="180"/>
      <c r="M16" s="183">
        <v>833</v>
      </c>
    </row>
    <row r="17" spans="1:14" s="8" customFormat="1" ht="12.75" x14ac:dyDescent="0.2">
      <c r="A17" s="96"/>
      <c r="B17" s="96"/>
      <c r="C17" s="15" t="s">
        <v>12</v>
      </c>
      <c r="D17" s="16">
        <f t="shared" ref="D17:F20" si="6">D32+D163+D298</f>
        <v>415756.41700000002</v>
      </c>
      <c r="E17" s="16">
        <f t="shared" si="6"/>
        <v>260115.03133</v>
      </c>
      <c r="F17" s="16">
        <f t="shared" si="6"/>
        <v>259337.17932999998</v>
      </c>
      <c r="G17" s="16">
        <f t="shared" si="2"/>
        <v>62.377192203385754</v>
      </c>
      <c r="H17" s="189"/>
      <c r="I17" s="90" t="s">
        <v>13</v>
      </c>
      <c r="J17" s="93">
        <f>J32+J163+J298+J188</f>
        <v>10</v>
      </c>
      <c r="K17" s="191"/>
      <c r="L17" s="181"/>
      <c r="M17" s="184"/>
      <c r="N17" s="18"/>
    </row>
    <row r="18" spans="1:14" s="8" customFormat="1" ht="12.75" x14ac:dyDescent="0.2">
      <c r="A18" s="96"/>
      <c r="B18" s="96"/>
      <c r="C18" s="15" t="s">
        <v>14</v>
      </c>
      <c r="D18" s="16">
        <f t="shared" si="6"/>
        <v>223280.9</v>
      </c>
      <c r="E18" s="16">
        <f t="shared" si="6"/>
        <v>69986.669479999997</v>
      </c>
      <c r="F18" s="16">
        <f t="shared" si="6"/>
        <v>68764.867480000001</v>
      </c>
      <c r="G18" s="16">
        <f t="shared" si="2"/>
        <v>30.797469680568291</v>
      </c>
      <c r="H18" s="189"/>
      <c r="I18" s="90" t="s">
        <v>15</v>
      </c>
      <c r="J18" s="93">
        <f t="shared" ref="J18:J19" si="7">J33+J164+J299+J189</f>
        <v>32</v>
      </c>
      <c r="K18" s="191"/>
      <c r="L18" s="181"/>
      <c r="M18" s="184"/>
    </row>
    <row r="19" spans="1:14" s="8" customFormat="1" ht="12.75" x14ac:dyDescent="0.2">
      <c r="A19" s="96"/>
      <c r="B19" s="96"/>
      <c r="C19" s="15" t="s">
        <v>16</v>
      </c>
      <c r="D19" s="16">
        <f t="shared" si="6"/>
        <v>0</v>
      </c>
      <c r="E19" s="16">
        <f t="shared" si="6"/>
        <v>0</v>
      </c>
      <c r="F19" s="16">
        <f t="shared" si="6"/>
        <v>0</v>
      </c>
      <c r="G19" s="16">
        <v>0</v>
      </c>
      <c r="H19" s="189"/>
      <c r="I19" s="90" t="s">
        <v>17</v>
      </c>
      <c r="J19" s="93">
        <f t="shared" si="7"/>
        <v>9</v>
      </c>
      <c r="K19" s="191"/>
      <c r="L19" s="181"/>
      <c r="M19" s="184"/>
    </row>
    <row r="20" spans="1:14" s="8" customFormat="1" ht="13.5" x14ac:dyDescent="0.2">
      <c r="A20" s="97"/>
      <c r="B20" s="97"/>
      <c r="C20" s="15" t="s">
        <v>18</v>
      </c>
      <c r="D20" s="16">
        <f t="shared" si="6"/>
        <v>235132.4</v>
      </c>
      <c r="E20" s="16">
        <f t="shared" si="6"/>
        <v>0</v>
      </c>
      <c r="F20" s="16">
        <f t="shared" si="6"/>
        <v>127775.58896877</v>
      </c>
      <c r="G20" s="16">
        <f t="shared" si="2"/>
        <v>54.341974550836035</v>
      </c>
      <c r="H20" s="189"/>
      <c r="I20" s="90" t="s">
        <v>19</v>
      </c>
      <c r="J20" s="17">
        <f>(J17+(0.5*J18))/J16</f>
        <v>0.50980392156862742</v>
      </c>
      <c r="K20" s="192"/>
      <c r="L20" s="182"/>
      <c r="M20" s="185"/>
    </row>
    <row r="21" spans="1:14" s="8" customFormat="1" ht="24" customHeight="1" x14ac:dyDescent="0.2">
      <c r="A21" s="95"/>
      <c r="B21" s="95" t="s">
        <v>21</v>
      </c>
      <c r="C21" s="12" t="s">
        <v>10</v>
      </c>
      <c r="D21" s="19">
        <f>SUM(D22:D25)</f>
        <v>206852.77000000002</v>
      </c>
      <c r="E21" s="19">
        <f t="shared" ref="E21:F21" si="8">SUM(E22:E25)</f>
        <v>134488.299</v>
      </c>
      <c r="F21" s="19">
        <f t="shared" si="8"/>
        <v>126760.36900000001</v>
      </c>
      <c r="G21" s="16">
        <f t="shared" si="2"/>
        <v>61.280479347702233</v>
      </c>
      <c r="H21" s="188"/>
      <c r="I21" s="90" t="s">
        <v>11</v>
      </c>
      <c r="J21" s="93">
        <f>J22+J23+J24</f>
        <v>16</v>
      </c>
      <c r="K21" s="190"/>
      <c r="L21" s="180"/>
      <c r="M21" s="183">
        <v>826</v>
      </c>
    </row>
    <row r="22" spans="1:14" s="8" customFormat="1" ht="12.75" x14ac:dyDescent="0.2">
      <c r="A22" s="96"/>
      <c r="B22" s="96"/>
      <c r="C22" s="15" t="s">
        <v>12</v>
      </c>
      <c r="D22" s="16">
        <f t="shared" ref="D22:F25" si="9">D198+D488</f>
        <v>206852.77000000002</v>
      </c>
      <c r="E22" s="16">
        <f t="shared" si="9"/>
        <v>134488.299</v>
      </c>
      <c r="F22" s="16">
        <f t="shared" si="9"/>
        <v>126760.36900000001</v>
      </c>
      <c r="G22" s="16">
        <f t="shared" si="2"/>
        <v>61.280479347702233</v>
      </c>
      <c r="H22" s="189"/>
      <c r="I22" s="90" t="s">
        <v>13</v>
      </c>
      <c r="J22" s="93">
        <f>J198+J488</f>
        <v>1</v>
      </c>
      <c r="K22" s="191"/>
      <c r="L22" s="181"/>
      <c r="M22" s="184"/>
    </row>
    <row r="23" spans="1:14" s="8" customFormat="1" ht="12.75" x14ac:dyDescent="0.2">
      <c r="A23" s="96"/>
      <c r="B23" s="96"/>
      <c r="C23" s="15" t="s">
        <v>14</v>
      </c>
      <c r="D23" s="16">
        <f t="shared" si="9"/>
        <v>0</v>
      </c>
      <c r="E23" s="16">
        <f t="shared" si="9"/>
        <v>0</v>
      </c>
      <c r="F23" s="16">
        <f t="shared" si="9"/>
        <v>0</v>
      </c>
      <c r="G23" s="15">
        <v>0</v>
      </c>
      <c r="H23" s="189"/>
      <c r="I23" s="90" t="s">
        <v>15</v>
      </c>
      <c r="J23" s="93">
        <f>J199+J489</f>
        <v>15</v>
      </c>
      <c r="K23" s="191"/>
      <c r="L23" s="181"/>
      <c r="M23" s="184"/>
    </row>
    <row r="24" spans="1:14" s="8" customFormat="1" ht="12.75" x14ac:dyDescent="0.2">
      <c r="A24" s="96"/>
      <c r="B24" s="96"/>
      <c r="C24" s="15" t="s">
        <v>16</v>
      </c>
      <c r="D24" s="16">
        <f t="shared" si="9"/>
        <v>0</v>
      </c>
      <c r="E24" s="16">
        <f t="shared" si="9"/>
        <v>0</v>
      </c>
      <c r="F24" s="16">
        <f t="shared" si="9"/>
        <v>0</v>
      </c>
      <c r="G24" s="15">
        <v>0</v>
      </c>
      <c r="H24" s="189"/>
      <c r="I24" s="90" t="s">
        <v>17</v>
      </c>
      <c r="J24" s="93">
        <f>J200+J490</f>
        <v>0</v>
      </c>
      <c r="K24" s="191"/>
      <c r="L24" s="181"/>
      <c r="M24" s="184"/>
    </row>
    <row r="25" spans="1:14" s="8" customFormat="1" ht="22.35" customHeight="1" x14ac:dyDescent="0.2">
      <c r="A25" s="97"/>
      <c r="B25" s="97"/>
      <c r="C25" s="15" t="s">
        <v>18</v>
      </c>
      <c r="D25" s="16">
        <f t="shared" si="9"/>
        <v>0</v>
      </c>
      <c r="E25" s="16">
        <f t="shared" si="9"/>
        <v>0</v>
      </c>
      <c r="F25" s="16">
        <f t="shared" si="9"/>
        <v>0</v>
      </c>
      <c r="G25" s="15">
        <v>0</v>
      </c>
      <c r="H25" s="189"/>
      <c r="I25" s="90" t="s">
        <v>19</v>
      </c>
      <c r="J25" s="17">
        <f>(J22+J23/2)/J21</f>
        <v>0.53125</v>
      </c>
      <c r="K25" s="192"/>
      <c r="L25" s="182"/>
      <c r="M25" s="185"/>
    </row>
    <row r="26" spans="1:14" s="8" customFormat="1" ht="24" customHeight="1" x14ac:dyDescent="0.2">
      <c r="A26" s="95"/>
      <c r="B26" s="95" t="s">
        <v>314</v>
      </c>
      <c r="C26" s="12" t="s">
        <v>10</v>
      </c>
      <c r="D26" s="19">
        <f>SUM(D27:D30)</f>
        <v>46116.7</v>
      </c>
      <c r="E26" s="19">
        <f t="shared" ref="E26:F26" si="10">SUM(E27:E30)</f>
        <v>0</v>
      </c>
      <c r="F26" s="19">
        <f t="shared" si="10"/>
        <v>0</v>
      </c>
      <c r="G26" s="16">
        <f t="shared" ref="G26:G27" si="11">F26/D26*100</f>
        <v>0</v>
      </c>
      <c r="H26" s="188"/>
      <c r="I26" s="90" t="s">
        <v>11</v>
      </c>
      <c r="J26" s="93">
        <f>J27+J28+J29</f>
        <v>1</v>
      </c>
      <c r="K26" s="190"/>
      <c r="L26" s="180"/>
      <c r="M26" s="183">
        <v>807</v>
      </c>
    </row>
    <row r="27" spans="1:14" s="8" customFormat="1" ht="12.75" x14ac:dyDescent="0.2">
      <c r="A27" s="96"/>
      <c r="B27" s="96"/>
      <c r="C27" s="15" t="s">
        <v>12</v>
      </c>
      <c r="D27" s="16">
        <f>D183</f>
        <v>26163.599999999999</v>
      </c>
      <c r="E27" s="16">
        <f>E183</f>
        <v>0</v>
      </c>
      <c r="F27" s="16">
        <f>F183</f>
        <v>0</v>
      </c>
      <c r="G27" s="16">
        <f t="shared" si="11"/>
        <v>0</v>
      </c>
      <c r="H27" s="189"/>
      <c r="I27" s="90" t="s">
        <v>13</v>
      </c>
      <c r="J27" s="93">
        <f>J178</f>
        <v>0</v>
      </c>
      <c r="K27" s="191"/>
      <c r="L27" s="181"/>
      <c r="M27" s="184"/>
    </row>
    <row r="28" spans="1:14" s="8" customFormat="1" ht="12.75" x14ac:dyDescent="0.2">
      <c r="A28" s="96"/>
      <c r="B28" s="96"/>
      <c r="C28" s="15" t="s">
        <v>14</v>
      </c>
      <c r="D28" s="16">
        <f t="shared" ref="D28:E30" si="12">D184</f>
        <v>18576.099999999999</v>
      </c>
      <c r="E28" s="16">
        <f t="shared" si="12"/>
        <v>0</v>
      </c>
      <c r="F28" s="16">
        <f t="shared" ref="F28" si="13">F184</f>
        <v>0</v>
      </c>
      <c r="G28" s="15">
        <v>0</v>
      </c>
      <c r="H28" s="189"/>
      <c r="I28" s="90" t="s">
        <v>15</v>
      </c>
      <c r="J28" s="93">
        <f t="shared" ref="J28:J29" si="14">J179</f>
        <v>0</v>
      </c>
      <c r="K28" s="191"/>
      <c r="L28" s="181"/>
      <c r="M28" s="184"/>
    </row>
    <row r="29" spans="1:14" s="8" customFormat="1" ht="12.75" x14ac:dyDescent="0.2">
      <c r="A29" s="96"/>
      <c r="B29" s="96"/>
      <c r="C29" s="15" t="s">
        <v>16</v>
      </c>
      <c r="D29" s="16">
        <f t="shared" si="12"/>
        <v>1377</v>
      </c>
      <c r="E29" s="16">
        <f t="shared" si="12"/>
        <v>0</v>
      </c>
      <c r="F29" s="16">
        <f t="shared" ref="F29" si="15">F185</f>
        <v>0</v>
      </c>
      <c r="G29" s="15">
        <v>0</v>
      </c>
      <c r="H29" s="189"/>
      <c r="I29" s="90" t="s">
        <v>17</v>
      </c>
      <c r="J29" s="93">
        <f t="shared" si="14"/>
        <v>1</v>
      </c>
      <c r="K29" s="191"/>
      <c r="L29" s="181"/>
      <c r="M29" s="184"/>
    </row>
    <row r="30" spans="1:14" s="8" customFormat="1" ht="22.35" customHeight="1" x14ac:dyDescent="0.2">
      <c r="A30" s="97"/>
      <c r="B30" s="97"/>
      <c r="C30" s="15" t="s">
        <v>18</v>
      </c>
      <c r="D30" s="16">
        <f t="shared" si="12"/>
        <v>0</v>
      </c>
      <c r="E30" s="16">
        <f t="shared" si="12"/>
        <v>0</v>
      </c>
      <c r="F30" s="16">
        <f t="shared" ref="F30" si="16">F186</f>
        <v>0</v>
      </c>
      <c r="G30" s="15">
        <v>0</v>
      </c>
      <c r="H30" s="189"/>
      <c r="I30" s="90" t="s">
        <v>19</v>
      </c>
      <c r="J30" s="17">
        <f>(J27+J28/2)/J26</f>
        <v>0</v>
      </c>
      <c r="K30" s="192"/>
      <c r="L30" s="182"/>
      <c r="M30" s="185"/>
    </row>
    <row r="31" spans="1:14" s="8" customFormat="1" ht="22.5" customHeight="1" x14ac:dyDescent="0.2">
      <c r="A31" s="95" t="s">
        <v>22</v>
      </c>
      <c r="B31" s="98" t="s">
        <v>23</v>
      </c>
      <c r="C31" s="12" t="s">
        <v>10</v>
      </c>
      <c r="D31" s="13">
        <f>SUM(D32:D35)</f>
        <v>400518.29599999997</v>
      </c>
      <c r="E31" s="13">
        <f t="shared" ref="E31:F31" si="17">SUM(E32:E35)</f>
        <v>283539.20000000001</v>
      </c>
      <c r="F31" s="13">
        <f t="shared" si="17"/>
        <v>288469.54599999997</v>
      </c>
      <c r="G31" s="16">
        <f t="shared" ref="G31:G64" si="18">F31/D31*100</f>
        <v>72.024062041849888</v>
      </c>
      <c r="H31" s="189"/>
      <c r="I31" s="90" t="s">
        <v>11</v>
      </c>
      <c r="J31" s="93">
        <f>SUM(J32:J34)</f>
        <v>20</v>
      </c>
      <c r="K31" s="95" t="s">
        <v>284</v>
      </c>
      <c r="L31" s="180"/>
      <c r="M31" s="183"/>
    </row>
    <row r="32" spans="1:14" s="8" customFormat="1" ht="12.75" x14ac:dyDescent="0.2">
      <c r="A32" s="96"/>
      <c r="B32" s="99"/>
      <c r="C32" s="15" t="s">
        <v>12</v>
      </c>
      <c r="D32" s="16">
        <f t="shared" ref="D32:F34" si="19">D37+D52+D68+D113+D138</f>
        <v>337180.79599999997</v>
      </c>
      <c r="E32" s="16">
        <f t="shared" si="19"/>
        <v>244706.5</v>
      </c>
      <c r="F32" s="16">
        <f t="shared" si="19"/>
        <v>243928.64799999999</v>
      </c>
      <c r="G32" s="16">
        <f t="shared" si="18"/>
        <v>72.343576767640116</v>
      </c>
      <c r="H32" s="189"/>
      <c r="I32" s="90" t="s">
        <v>13</v>
      </c>
      <c r="J32" s="93">
        <f>J37+J52+J68+J113+J138+J158</f>
        <v>4</v>
      </c>
      <c r="K32" s="96"/>
      <c r="L32" s="181"/>
      <c r="M32" s="184"/>
    </row>
    <row r="33" spans="1:13" s="8" customFormat="1" ht="12.75" x14ac:dyDescent="0.2">
      <c r="A33" s="96"/>
      <c r="B33" s="99"/>
      <c r="C33" s="15" t="s">
        <v>14</v>
      </c>
      <c r="D33" s="16">
        <f t="shared" si="19"/>
        <v>55839.5</v>
      </c>
      <c r="E33" s="16">
        <f t="shared" si="19"/>
        <v>38832.699999999997</v>
      </c>
      <c r="F33" s="16">
        <f t="shared" si="19"/>
        <v>37610.898000000001</v>
      </c>
      <c r="G33" s="16">
        <f t="shared" si="18"/>
        <v>67.355363138996594</v>
      </c>
      <c r="H33" s="189"/>
      <c r="I33" s="90" t="s">
        <v>15</v>
      </c>
      <c r="J33" s="93">
        <f>J38+J53+J69+J114+J139+J159</f>
        <v>15</v>
      </c>
      <c r="K33" s="96"/>
      <c r="L33" s="181"/>
      <c r="M33" s="184"/>
    </row>
    <row r="34" spans="1:13" s="8" customFormat="1" ht="16.5" customHeight="1" x14ac:dyDescent="0.2">
      <c r="A34" s="96"/>
      <c r="B34" s="99"/>
      <c r="C34" s="15" t="s">
        <v>16</v>
      </c>
      <c r="D34" s="16">
        <f t="shared" si="19"/>
        <v>0</v>
      </c>
      <c r="E34" s="16">
        <f t="shared" si="19"/>
        <v>0</v>
      </c>
      <c r="F34" s="16">
        <f t="shared" si="19"/>
        <v>0</v>
      </c>
      <c r="G34" s="15">
        <v>0</v>
      </c>
      <c r="H34" s="189"/>
      <c r="I34" s="90" t="s">
        <v>17</v>
      </c>
      <c r="J34" s="93">
        <f>J39+J54+J70+J115+J140</f>
        <v>1</v>
      </c>
      <c r="K34" s="96"/>
      <c r="L34" s="181"/>
      <c r="M34" s="184"/>
    </row>
    <row r="35" spans="1:13" s="8" customFormat="1" ht="19.5" customHeight="1" x14ac:dyDescent="0.2">
      <c r="A35" s="97"/>
      <c r="B35" s="100"/>
      <c r="C35" s="15" t="s">
        <v>18</v>
      </c>
      <c r="D35" s="16">
        <f>D40+D55+D71+D116+D141</f>
        <v>7498</v>
      </c>
      <c r="E35" s="16">
        <v>0</v>
      </c>
      <c r="F35" s="16">
        <f>F40+F55+F71+F116+F141</f>
        <v>6930</v>
      </c>
      <c r="G35" s="16">
        <f t="shared" si="18"/>
        <v>92.424646572419306</v>
      </c>
      <c r="H35" s="189"/>
      <c r="I35" s="90" t="s">
        <v>19</v>
      </c>
      <c r="J35" s="17">
        <f>(J32+(0.5*J33))/J31</f>
        <v>0.57499999999999996</v>
      </c>
      <c r="K35" s="97"/>
      <c r="L35" s="182"/>
      <c r="M35" s="185"/>
    </row>
    <row r="36" spans="1:13" s="8" customFormat="1" ht="22.5" customHeight="1" x14ac:dyDescent="0.2">
      <c r="A36" s="95" t="s">
        <v>24</v>
      </c>
      <c r="B36" s="98" t="s">
        <v>25</v>
      </c>
      <c r="C36" s="12" t="s">
        <v>10</v>
      </c>
      <c r="D36" s="19">
        <f>SUM(D37:D40)</f>
        <v>18663.8</v>
      </c>
      <c r="E36" s="19">
        <f t="shared" ref="E36:F36" si="20">SUM(E37:E40)</f>
        <v>10400</v>
      </c>
      <c r="F36" s="19">
        <f t="shared" si="20"/>
        <v>17330</v>
      </c>
      <c r="G36" s="16">
        <f t="shared" si="18"/>
        <v>92.853545365895485</v>
      </c>
      <c r="H36" s="128"/>
      <c r="I36" s="90" t="s">
        <v>11</v>
      </c>
      <c r="J36" s="93">
        <v>2</v>
      </c>
      <c r="K36" s="95" t="s">
        <v>285</v>
      </c>
      <c r="L36" s="180"/>
      <c r="M36" s="183"/>
    </row>
    <row r="37" spans="1:13" s="8" customFormat="1" ht="12.75" x14ac:dyDescent="0.2">
      <c r="A37" s="96"/>
      <c r="B37" s="99"/>
      <c r="C37" s="15" t="s">
        <v>12</v>
      </c>
      <c r="D37" s="16">
        <f t="shared" ref="D37:F40" si="21">D47+D42</f>
        <v>11733.8</v>
      </c>
      <c r="E37" s="14">
        <f>E42+E47</f>
        <v>10400</v>
      </c>
      <c r="F37" s="14">
        <f>F42+F47</f>
        <v>10400</v>
      </c>
      <c r="G37" s="16">
        <f t="shared" si="18"/>
        <v>88.632838466651904</v>
      </c>
      <c r="H37" s="186"/>
      <c r="I37" s="90" t="s">
        <v>13</v>
      </c>
      <c r="J37" s="93">
        <v>1</v>
      </c>
      <c r="K37" s="96"/>
      <c r="L37" s="181"/>
      <c r="M37" s="184"/>
    </row>
    <row r="38" spans="1:13" s="8" customFormat="1" ht="12.75" x14ac:dyDescent="0.2">
      <c r="A38" s="96"/>
      <c r="B38" s="99"/>
      <c r="C38" s="15" t="s">
        <v>14</v>
      </c>
      <c r="D38" s="16">
        <f t="shared" si="21"/>
        <v>0</v>
      </c>
      <c r="E38" s="16">
        <v>0</v>
      </c>
      <c r="F38" s="16">
        <v>0</v>
      </c>
      <c r="G38" s="16">
        <v>0</v>
      </c>
      <c r="H38" s="186"/>
      <c r="I38" s="90" t="s">
        <v>15</v>
      </c>
      <c r="J38" s="93">
        <v>0</v>
      </c>
      <c r="K38" s="96"/>
      <c r="L38" s="181"/>
      <c r="M38" s="184"/>
    </row>
    <row r="39" spans="1:13" s="8" customFormat="1" ht="12.75" x14ac:dyDescent="0.2">
      <c r="A39" s="96"/>
      <c r="B39" s="99"/>
      <c r="C39" s="15" t="s">
        <v>16</v>
      </c>
      <c r="D39" s="16">
        <f t="shared" si="21"/>
        <v>0</v>
      </c>
      <c r="E39" s="16">
        <v>0</v>
      </c>
      <c r="F39" s="16">
        <v>0</v>
      </c>
      <c r="G39" s="16">
        <v>0</v>
      </c>
      <c r="H39" s="186"/>
      <c r="I39" s="90" t="s">
        <v>17</v>
      </c>
      <c r="J39" s="93">
        <v>1</v>
      </c>
      <c r="K39" s="96"/>
      <c r="L39" s="181"/>
      <c r="M39" s="184"/>
    </row>
    <row r="40" spans="1:13" s="8" customFormat="1" ht="17.25" customHeight="1" x14ac:dyDescent="0.2">
      <c r="A40" s="97"/>
      <c r="B40" s="100"/>
      <c r="C40" s="15" t="s">
        <v>18</v>
      </c>
      <c r="D40" s="16">
        <f t="shared" si="21"/>
        <v>6930</v>
      </c>
      <c r="E40" s="16">
        <v>0</v>
      </c>
      <c r="F40" s="16">
        <f t="shared" si="21"/>
        <v>6930</v>
      </c>
      <c r="G40" s="16">
        <f t="shared" si="18"/>
        <v>100</v>
      </c>
      <c r="H40" s="187"/>
      <c r="I40" s="90" t="s">
        <v>19</v>
      </c>
      <c r="J40" s="17">
        <f>(J37+(0.5*J38))/J36</f>
        <v>0.5</v>
      </c>
      <c r="K40" s="97"/>
      <c r="L40" s="182"/>
      <c r="M40" s="185"/>
    </row>
    <row r="41" spans="1:13" s="8" customFormat="1" ht="18" customHeight="1" x14ac:dyDescent="0.2">
      <c r="A41" s="95" t="s">
        <v>26</v>
      </c>
      <c r="B41" s="98" t="s">
        <v>27</v>
      </c>
      <c r="C41" s="12" t="s">
        <v>10</v>
      </c>
      <c r="D41" s="19">
        <f>SUM(D42:D45)</f>
        <v>1333.8</v>
      </c>
      <c r="E41" s="19">
        <f>SUM(E42:E45)</f>
        <v>0</v>
      </c>
      <c r="F41" s="19">
        <f>SUM(F42:F45)</f>
        <v>0</v>
      </c>
      <c r="G41" s="16">
        <f t="shared" si="18"/>
        <v>0</v>
      </c>
      <c r="H41" s="110" t="s">
        <v>28</v>
      </c>
      <c r="I41" s="95" t="s">
        <v>389</v>
      </c>
      <c r="J41" s="95" t="s">
        <v>163</v>
      </c>
      <c r="K41" s="95" t="s">
        <v>286</v>
      </c>
      <c r="L41" s="180" t="s">
        <v>287</v>
      </c>
      <c r="M41" s="95">
        <v>833</v>
      </c>
    </row>
    <row r="42" spans="1:13" s="8" customFormat="1" ht="12.75" x14ac:dyDescent="0.2">
      <c r="A42" s="96"/>
      <c r="B42" s="99"/>
      <c r="C42" s="15" t="s">
        <v>12</v>
      </c>
      <c r="D42" s="16">
        <v>1333.8</v>
      </c>
      <c r="E42" s="16">
        <v>0</v>
      </c>
      <c r="F42" s="16">
        <v>0</v>
      </c>
      <c r="G42" s="16">
        <f t="shared" si="18"/>
        <v>0</v>
      </c>
      <c r="H42" s="111"/>
      <c r="I42" s="96"/>
      <c r="J42" s="96"/>
      <c r="K42" s="96"/>
      <c r="L42" s="181"/>
      <c r="M42" s="96"/>
    </row>
    <row r="43" spans="1:13" s="8" customFormat="1" ht="12.75" x14ac:dyDescent="0.2">
      <c r="A43" s="96"/>
      <c r="B43" s="99"/>
      <c r="C43" s="15" t="s">
        <v>14</v>
      </c>
      <c r="D43" s="16">
        <v>0</v>
      </c>
      <c r="E43" s="16">
        <v>0</v>
      </c>
      <c r="F43" s="16">
        <v>0</v>
      </c>
      <c r="G43" s="15"/>
      <c r="H43" s="111"/>
      <c r="I43" s="96"/>
      <c r="J43" s="96"/>
      <c r="K43" s="96"/>
      <c r="L43" s="181"/>
      <c r="M43" s="96"/>
    </row>
    <row r="44" spans="1:13" s="8" customFormat="1" ht="19.5" customHeight="1" x14ac:dyDescent="0.2">
      <c r="A44" s="96"/>
      <c r="B44" s="99"/>
      <c r="C44" s="15" t="s">
        <v>16</v>
      </c>
      <c r="D44" s="16">
        <v>0</v>
      </c>
      <c r="E44" s="16">
        <v>0</v>
      </c>
      <c r="F44" s="16">
        <v>0</v>
      </c>
      <c r="G44" s="15"/>
      <c r="H44" s="111"/>
      <c r="I44" s="96"/>
      <c r="J44" s="96"/>
      <c r="K44" s="96"/>
      <c r="L44" s="181"/>
      <c r="M44" s="96"/>
    </row>
    <row r="45" spans="1:13" s="8" customFormat="1" ht="93.75" customHeight="1" x14ac:dyDescent="0.2">
      <c r="A45" s="97"/>
      <c r="B45" s="100"/>
      <c r="C45" s="15" t="s">
        <v>18</v>
      </c>
      <c r="D45" s="16">
        <v>0</v>
      </c>
      <c r="E45" s="16">
        <v>0</v>
      </c>
      <c r="F45" s="16">
        <v>0</v>
      </c>
      <c r="G45" s="15"/>
      <c r="H45" s="112"/>
      <c r="I45" s="97"/>
      <c r="J45" s="97"/>
      <c r="K45" s="97"/>
      <c r="L45" s="182"/>
      <c r="M45" s="97"/>
    </row>
    <row r="46" spans="1:13" s="8" customFormat="1" ht="19.5" customHeight="1" x14ac:dyDescent="0.2">
      <c r="A46" s="95" t="s">
        <v>30</v>
      </c>
      <c r="B46" s="98" t="s">
        <v>31</v>
      </c>
      <c r="C46" s="12" t="s">
        <v>10</v>
      </c>
      <c r="D46" s="19">
        <f>SUM(D47:D50)</f>
        <v>17330</v>
      </c>
      <c r="E46" s="19">
        <f>SUM(E47:E50)</f>
        <v>10400</v>
      </c>
      <c r="F46" s="19">
        <f>SUM(F47:F50)</f>
        <v>17330</v>
      </c>
      <c r="G46" s="16">
        <f t="shared" si="18"/>
        <v>100</v>
      </c>
      <c r="H46" s="110" t="s">
        <v>32</v>
      </c>
      <c r="I46" s="95" t="s">
        <v>390</v>
      </c>
      <c r="J46" s="95" t="s">
        <v>33</v>
      </c>
      <c r="K46" s="95" t="s">
        <v>288</v>
      </c>
      <c r="L46" s="180"/>
      <c r="M46" s="95">
        <v>833</v>
      </c>
    </row>
    <row r="47" spans="1:13" s="8" customFormat="1" ht="12.75" x14ac:dyDescent="0.2">
      <c r="A47" s="96"/>
      <c r="B47" s="99"/>
      <c r="C47" s="15" t="s">
        <v>12</v>
      </c>
      <c r="D47" s="16">
        <v>10400</v>
      </c>
      <c r="E47" s="16">
        <v>10400</v>
      </c>
      <c r="F47" s="16">
        <v>10400</v>
      </c>
      <c r="G47" s="16">
        <f t="shared" si="18"/>
        <v>100</v>
      </c>
      <c r="H47" s="111"/>
      <c r="I47" s="96"/>
      <c r="J47" s="96"/>
      <c r="K47" s="96"/>
      <c r="L47" s="181"/>
      <c r="M47" s="96"/>
    </row>
    <row r="48" spans="1:13" s="8" customFormat="1" ht="12.75" x14ac:dyDescent="0.2">
      <c r="A48" s="96"/>
      <c r="B48" s="99"/>
      <c r="C48" s="15" t="s">
        <v>14</v>
      </c>
      <c r="D48" s="16">
        <v>0</v>
      </c>
      <c r="E48" s="16">
        <v>0</v>
      </c>
      <c r="F48" s="16">
        <v>0</v>
      </c>
      <c r="G48" s="16"/>
      <c r="H48" s="111"/>
      <c r="I48" s="96"/>
      <c r="J48" s="96"/>
      <c r="K48" s="96"/>
      <c r="L48" s="181"/>
      <c r="M48" s="96"/>
    </row>
    <row r="49" spans="1:13" s="8" customFormat="1" ht="12.75" x14ac:dyDescent="0.2">
      <c r="A49" s="96"/>
      <c r="B49" s="99"/>
      <c r="C49" s="15" t="s">
        <v>16</v>
      </c>
      <c r="D49" s="16">
        <v>0</v>
      </c>
      <c r="E49" s="16">
        <v>0</v>
      </c>
      <c r="F49" s="16">
        <v>0</v>
      </c>
      <c r="G49" s="16"/>
      <c r="H49" s="111"/>
      <c r="I49" s="96"/>
      <c r="J49" s="96"/>
      <c r="K49" s="96"/>
      <c r="L49" s="181"/>
      <c r="M49" s="96"/>
    </row>
    <row r="50" spans="1:13" s="8" customFormat="1" ht="165.6" customHeight="1" x14ac:dyDescent="0.2">
      <c r="A50" s="97"/>
      <c r="B50" s="100"/>
      <c r="C50" s="15" t="s">
        <v>18</v>
      </c>
      <c r="D50" s="16">
        <v>6930</v>
      </c>
      <c r="E50" s="16">
        <v>0</v>
      </c>
      <c r="F50" s="16">
        <v>6930</v>
      </c>
      <c r="G50" s="16">
        <f t="shared" si="18"/>
        <v>100</v>
      </c>
      <c r="H50" s="112"/>
      <c r="I50" s="97"/>
      <c r="J50" s="97"/>
      <c r="K50" s="97"/>
      <c r="L50" s="182"/>
      <c r="M50" s="97"/>
    </row>
    <row r="51" spans="1:13" s="8" customFormat="1" ht="36.75" customHeight="1" x14ac:dyDescent="0.2">
      <c r="A51" s="95" t="s">
        <v>34</v>
      </c>
      <c r="B51" s="98" t="s">
        <v>35</v>
      </c>
      <c r="C51" s="12" t="s">
        <v>10</v>
      </c>
      <c r="D51" s="13">
        <f>SUM(D52:D55)</f>
        <v>14532.6</v>
      </c>
      <c r="E51" s="13">
        <f>SUM(E52:E55)</f>
        <v>9244.0999999999985</v>
      </c>
      <c r="F51" s="13">
        <f>SUM(F52:F55)</f>
        <v>9244.0999999999985</v>
      </c>
      <c r="G51" s="16">
        <f t="shared" si="18"/>
        <v>63.609402309290822</v>
      </c>
      <c r="H51" s="110"/>
      <c r="I51" s="90" t="s">
        <v>11</v>
      </c>
      <c r="J51" s="93">
        <f>J52+J53+J54</f>
        <v>2</v>
      </c>
      <c r="K51" s="95" t="s">
        <v>288</v>
      </c>
      <c r="L51" s="180"/>
      <c r="M51" s="183"/>
    </row>
    <row r="52" spans="1:13" s="8" customFormat="1" ht="12.75" x14ac:dyDescent="0.2">
      <c r="A52" s="96"/>
      <c r="B52" s="99"/>
      <c r="C52" s="15" t="s">
        <v>12</v>
      </c>
      <c r="D52" s="16">
        <f>D57+D63</f>
        <v>4214.3999999999996</v>
      </c>
      <c r="E52" s="16">
        <f t="shared" ref="D52:F55" si="22">E57+E63</f>
        <v>2680.8</v>
      </c>
      <c r="F52" s="16">
        <f t="shared" si="22"/>
        <v>2680.8</v>
      </c>
      <c r="G52" s="16">
        <f t="shared" si="18"/>
        <v>63.610478359908896</v>
      </c>
      <c r="H52" s="111"/>
      <c r="I52" s="90" t="s">
        <v>13</v>
      </c>
      <c r="J52" s="93">
        <v>1</v>
      </c>
      <c r="K52" s="96"/>
      <c r="L52" s="181"/>
      <c r="M52" s="184"/>
    </row>
    <row r="53" spans="1:13" s="8" customFormat="1" ht="12.75" x14ac:dyDescent="0.2">
      <c r="A53" s="96"/>
      <c r="B53" s="99"/>
      <c r="C53" s="15" t="s">
        <v>14</v>
      </c>
      <c r="D53" s="16">
        <f>D58+D64</f>
        <v>10318.200000000001</v>
      </c>
      <c r="E53" s="16">
        <f t="shared" si="22"/>
        <v>6563.2999999999993</v>
      </c>
      <c r="F53" s="16">
        <f t="shared" si="22"/>
        <v>6563.2999999999993</v>
      </c>
      <c r="G53" s="16">
        <f t="shared" si="18"/>
        <v>63.608962803589762</v>
      </c>
      <c r="H53" s="111"/>
      <c r="I53" s="90" t="s">
        <v>15</v>
      </c>
      <c r="J53" s="93">
        <v>1</v>
      </c>
      <c r="K53" s="96"/>
      <c r="L53" s="181"/>
      <c r="M53" s="184"/>
    </row>
    <row r="54" spans="1:13" s="8" customFormat="1" ht="19.5" customHeight="1" x14ac:dyDescent="0.2">
      <c r="A54" s="96"/>
      <c r="B54" s="99"/>
      <c r="C54" s="15" t="s">
        <v>16</v>
      </c>
      <c r="D54" s="16">
        <f t="shared" si="22"/>
        <v>0</v>
      </c>
      <c r="E54" s="16">
        <f t="shared" si="22"/>
        <v>0</v>
      </c>
      <c r="F54" s="16">
        <f t="shared" si="22"/>
        <v>0</v>
      </c>
      <c r="G54" s="16"/>
      <c r="H54" s="111"/>
      <c r="I54" s="90" t="s">
        <v>17</v>
      </c>
      <c r="J54" s="93">
        <v>0</v>
      </c>
      <c r="K54" s="96"/>
      <c r="L54" s="181"/>
      <c r="M54" s="184"/>
    </row>
    <row r="55" spans="1:13" s="8" customFormat="1" ht="13.5" x14ac:dyDescent="0.2">
      <c r="A55" s="97"/>
      <c r="B55" s="100"/>
      <c r="C55" s="15" t="s">
        <v>18</v>
      </c>
      <c r="D55" s="16">
        <f t="shared" si="22"/>
        <v>0</v>
      </c>
      <c r="E55" s="16">
        <f t="shared" si="22"/>
        <v>0</v>
      </c>
      <c r="F55" s="16">
        <f t="shared" si="22"/>
        <v>0</v>
      </c>
      <c r="G55" s="16"/>
      <c r="H55" s="112"/>
      <c r="I55" s="90" t="s">
        <v>19</v>
      </c>
      <c r="J55" s="17">
        <f>(J52+(0.5*J53))/J51</f>
        <v>0.75</v>
      </c>
      <c r="K55" s="97"/>
      <c r="L55" s="182"/>
      <c r="M55" s="185"/>
    </row>
    <row r="56" spans="1:13" s="8" customFormat="1" ht="15.75" customHeight="1" x14ac:dyDescent="0.2">
      <c r="A56" s="95" t="s">
        <v>36</v>
      </c>
      <c r="B56" s="98" t="s">
        <v>37</v>
      </c>
      <c r="C56" s="21" t="s">
        <v>10</v>
      </c>
      <c r="D56" s="22">
        <f>SUM(D57:D60)</f>
        <v>13067</v>
      </c>
      <c r="E56" s="22">
        <f>SUM(E57:E60)</f>
        <v>7778.5</v>
      </c>
      <c r="F56" s="22">
        <f>SUM(F57:F60)</f>
        <v>7778.5</v>
      </c>
      <c r="G56" s="16">
        <f t="shared" si="18"/>
        <v>59.527818167903881</v>
      </c>
      <c r="H56" s="95" t="s">
        <v>38</v>
      </c>
      <c r="I56" s="95" t="s">
        <v>391</v>
      </c>
      <c r="J56" s="95" t="s">
        <v>29</v>
      </c>
      <c r="K56" s="95" t="s">
        <v>288</v>
      </c>
      <c r="L56" s="180" t="s">
        <v>374</v>
      </c>
      <c r="M56" s="95">
        <v>833</v>
      </c>
    </row>
    <row r="57" spans="1:13" s="8" customFormat="1" ht="12.75" x14ac:dyDescent="0.2">
      <c r="A57" s="96"/>
      <c r="B57" s="99"/>
      <c r="C57" s="21" t="s">
        <v>12</v>
      </c>
      <c r="D57" s="21">
        <v>3789.4</v>
      </c>
      <c r="E57" s="21">
        <v>2255.8000000000002</v>
      </c>
      <c r="F57" s="21">
        <f>E57</f>
        <v>2255.8000000000002</v>
      </c>
      <c r="G57" s="16">
        <f t="shared" si="18"/>
        <v>59.529213068031886</v>
      </c>
      <c r="H57" s="114"/>
      <c r="I57" s="96"/>
      <c r="J57" s="96"/>
      <c r="K57" s="96"/>
      <c r="L57" s="181"/>
      <c r="M57" s="96"/>
    </row>
    <row r="58" spans="1:13" s="8" customFormat="1" ht="12.75" x14ac:dyDescent="0.2">
      <c r="A58" s="96"/>
      <c r="B58" s="99"/>
      <c r="C58" s="21" t="s">
        <v>14</v>
      </c>
      <c r="D58" s="21">
        <v>9277.6</v>
      </c>
      <c r="E58" s="21">
        <v>5522.7</v>
      </c>
      <c r="F58" s="21">
        <f>E58</f>
        <v>5522.7</v>
      </c>
      <c r="G58" s="16">
        <f t="shared" si="18"/>
        <v>59.527248426317151</v>
      </c>
      <c r="H58" s="114"/>
      <c r="I58" s="96"/>
      <c r="J58" s="96"/>
      <c r="K58" s="96"/>
      <c r="L58" s="181"/>
      <c r="M58" s="96"/>
    </row>
    <row r="59" spans="1:13" s="8" customFormat="1" ht="12.75" x14ac:dyDescent="0.2">
      <c r="A59" s="96"/>
      <c r="B59" s="99"/>
      <c r="C59" s="21" t="s">
        <v>16</v>
      </c>
      <c r="D59" s="21">
        <v>0</v>
      </c>
      <c r="E59" s="21">
        <v>0</v>
      </c>
      <c r="F59" s="22">
        <v>0</v>
      </c>
      <c r="G59" s="16"/>
      <c r="H59" s="114"/>
      <c r="I59" s="96"/>
      <c r="J59" s="96"/>
      <c r="K59" s="96"/>
      <c r="L59" s="181"/>
      <c r="M59" s="96"/>
    </row>
    <row r="60" spans="1:13" s="8" customFormat="1" ht="80.099999999999994" customHeight="1" x14ac:dyDescent="0.2">
      <c r="A60" s="97"/>
      <c r="B60" s="100"/>
      <c r="C60" s="21" t="s">
        <v>18</v>
      </c>
      <c r="D60" s="21">
        <v>0</v>
      </c>
      <c r="E60" s="21">
        <v>0</v>
      </c>
      <c r="F60" s="22">
        <v>0</v>
      </c>
      <c r="G60" s="16"/>
      <c r="H60" s="115"/>
      <c r="I60" s="97"/>
      <c r="J60" s="97"/>
      <c r="K60" s="97"/>
      <c r="L60" s="182"/>
      <c r="M60" s="97"/>
    </row>
    <row r="61" spans="1:13" s="8" customFormat="1" ht="0.6" customHeight="1" x14ac:dyDescent="0.2">
      <c r="A61" s="66"/>
      <c r="B61" s="67"/>
      <c r="C61" s="25" t="s">
        <v>18</v>
      </c>
      <c r="D61" s="25">
        <v>0</v>
      </c>
      <c r="E61" s="24">
        <v>0</v>
      </c>
      <c r="F61" s="23">
        <v>0</v>
      </c>
      <c r="G61" s="24"/>
      <c r="H61" s="66"/>
      <c r="I61" s="66"/>
      <c r="J61" s="66"/>
      <c r="K61" s="66"/>
      <c r="L61" s="64"/>
      <c r="M61" s="65"/>
    </row>
    <row r="62" spans="1:13" s="8" customFormat="1" ht="19.5" customHeight="1" x14ac:dyDescent="0.2">
      <c r="A62" s="95" t="s">
        <v>39</v>
      </c>
      <c r="B62" s="98" t="s">
        <v>40</v>
      </c>
      <c r="C62" s="12" t="s">
        <v>10</v>
      </c>
      <c r="D62" s="13">
        <f>SUM(D63:D66)</f>
        <v>1465.6</v>
      </c>
      <c r="E62" s="13">
        <f>SUM(E63:E66)</f>
        <v>1465.6</v>
      </c>
      <c r="F62" s="14">
        <f t="shared" ref="F62:F66" si="23">E62</f>
        <v>1465.6</v>
      </c>
      <c r="G62" s="15">
        <f t="shared" si="18"/>
        <v>100</v>
      </c>
      <c r="H62" s="110" t="s">
        <v>41</v>
      </c>
      <c r="I62" s="110" t="s">
        <v>290</v>
      </c>
      <c r="J62" s="129" t="s">
        <v>33</v>
      </c>
      <c r="K62" s="95" t="s">
        <v>285</v>
      </c>
      <c r="L62" s="95"/>
      <c r="M62" s="95">
        <v>833</v>
      </c>
    </row>
    <row r="63" spans="1:13" s="8" customFormat="1" ht="12.75" customHeight="1" x14ac:dyDescent="0.2">
      <c r="A63" s="96"/>
      <c r="B63" s="99"/>
      <c r="C63" s="15" t="s">
        <v>12</v>
      </c>
      <c r="D63" s="16">
        <v>425</v>
      </c>
      <c r="E63" s="16">
        <v>425</v>
      </c>
      <c r="F63" s="16">
        <v>425</v>
      </c>
      <c r="G63" s="15">
        <f t="shared" si="18"/>
        <v>100</v>
      </c>
      <c r="H63" s="111"/>
      <c r="I63" s="111"/>
      <c r="J63" s="129"/>
      <c r="K63" s="96"/>
      <c r="L63" s="96"/>
      <c r="M63" s="96"/>
    </row>
    <row r="64" spans="1:13" s="8" customFormat="1" ht="12.75" customHeight="1" x14ac:dyDescent="0.2">
      <c r="A64" s="96"/>
      <c r="B64" s="99"/>
      <c r="C64" s="15" t="s">
        <v>14</v>
      </c>
      <c r="D64" s="16">
        <v>1040.5999999999999</v>
      </c>
      <c r="E64" s="16">
        <v>1040.5999999999999</v>
      </c>
      <c r="F64" s="16">
        <v>1040.5999999999999</v>
      </c>
      <c r="G64" s="15">
        <f t="shared" si="18"/>
        <v>100</v>
      </c>
      <c r="H64" s="111"/>
      <c r="I64" s="111"/>
      <c r="J64" s="129"/>
      <c r="K64" s="96"/>
      <c r="L64" s="96"/>
      <c r="M64" s="96"/>
    </row>
    <row r="65" spans="1:14" s="8" customFormat="1" ht="12.75" customHeight="1" x14ac:dyDescent="0.2">
      <c r="A65" s="96"/>
      <c r="B65" s="99"/>
      <c r="C65" s="15" t="s">
        <v>16</v>
      </c>
      <c r="D65" s="16">
        <v>0</v>
      </c>
      <c r="E65" s="16">
        <v>0</v>
      </c>
      <c r="F65" s="16">
        <f t="shared" si="23"/>
        <v>0</v>
      </c>
      <c r="G65" s="15"/>
      <c r="H65" s="111"/>
      <c r="I65" s="111"/>
      <c r="J65" s="129"/>
      <c r="K65" s="96"/>
      <c r="L65" s="96"/>
      <c r="M65" s="96"/>
    </row>
    <row r="66" spans="1:14" s="8" customFormat="1" ht="12.75" customHeight="1" x14ac:dyDescent="0.2">
      <c r="A66" s="97"/>
      <c r="B66" s="100"/>
      <c r="C66" s="15" t="s">
        <v>18</v>
      </c>
      <c r="D66" s="16">
        <v>0</v>
      </c>
      <c r="E66" s="16">
        <v>0</v>
      </c>
      <c r="F66" s="16">
        <f t="shared" si="23"/>
        <v>0</v>
      </c>
      <c r="G66" s="15"/>
      <c r="H66" s="112"/>
      <c r="I66" s="112"/>
      <c r="J66" s="129"/>
      <c r="K66" s="97"/>
      <c r="L66" s="97"/>
      <c r="M66" s="97"/>
    </row>
    <row r="67" spans="1:14" s="8" customFormat="1" ht="30.6" customHeight="1" x14ac:dyDescent="0.2">
      <c r="A67" s="95" t="s">
        <v>42</v>
      </c>
      <c r="B67" s="98" t="s">
        <v>43</v>
      </c>
      <c r="C67" s="12" t="s">
        <v>10</v>
      </c>
      <c r="D67" s="13">
        <f>SUM(D68:D71)</f>
        <v>328059.19599999994</v>
      </c>
      <c r="E67" s="13">
        <f t="shared" ref="E67:F67" si="24">SUM(E68:E71)</f>
        <v>237087.5</v>
      </c>
      <c r="F67" s="13">
        <f t="shared" si="24"/>
        <v>237087.5</v>
      </c>
      <c r="G67" s="15">
        <f t="shared" ref="G67:G114" si="25">F67/D67*100</f>
        <v>72.26973146639061</v>
      </c>
      <c r="H67" s="110"/>
      <c r="I67" s="90" t="s">
        <v>11</v>
      </c>
      <c r="J67" s="93">
        <f>J68+J69+J70</f>
        <v>8</v>
      </c>
      <c r="K67" s="95" t="s">
        <v>285</v>
      </c>
      <c r="L67" s="180"/>
      <c r="M67" s="95"/>
    </row>
    <row r="68" spans="1:14" s="8" customFormat="1" ht="12.75" x14ac:dyDescent="0.2">
      <c r="A68" s="96"/>
      <c r="B68" s="99"/>
      <c r="C68" s="15" t="s">
        <v>12</v>
      </c>
      <c r="D68" s="16">
        <f t="shared" ref="D68:F71" si="26">D73+D78+D83+D88+D93+D98+D103+D108</f>
        <v>297874.39599999995</v>
      </c>
      <c r="E68" s="16">
        <f t="shared" si="26"/>
        <v>214474.6</v>
      </c>
      <c r="F68" s="16">
        <f t="shared" si="26"/>
        <v>214474.6</v>
      </c>
      <c r="G68" s="15">
        <f t="shared" si="25"/>
        <v>72.001690269478559</v>
      </c>
      <c r="H68" s="111"/>
      <c r="I68" s="90" t="s">
        <v>13</v>
      </c>
      <c r="J68" s="93">
        <v>1</v>
      </c>
      <c r="K68" s="96"/>
      <c r="L68" s="181"/>
      <c r="M68" s="96"/>
    </row>
    <row r="69" spans="1:14" s="8" customFormat="1" ht="12.75" x14ac:dyDescent="0.2">
      <c r="A69" s="96"/>
      <c r="B69" s="99"/>
      <c r="C69" s="15" t="s">
        <v>14</v>
      </c>
      <c r="D69" s="16">
        <f t="shared" si="26"/>
        <v>30184.799999999999</v>
      </c>
      <c r="E69" s="16">
        <f t="shared" si="26"/>
        <v>22612.899999999998</v>
      </c>
      <c r="F69" s="16">
        <f t="shared" si="26"/>
        <v>22612.899999999998</v>
      </c>
      <c r="G69" s="15">
        <f t="shared" si="25"/>
        <v>74.914857809228479</v>
      </c>
      <c r="H69" s="111"/>
      <c r="I69" s="90" t="s">
        <v>15</v>
      </c>
      <c r="J69" s="93">
        <v>7</v>
      </c>
      <c r="K69" s="96"/>
      <c r="L69" s="181"/>
      <c r="M69" s="96"/>
    </row>
    <row r="70" spans="1:14" s="8" customFormat="1" ht="12.75" x14ac:dyDescent="0.2">
      <c r="A70" s="96"/>
      <c r="B70" s="99"/>
      <c r="C70" s="15" t="s">
        <v>16</v>
      </c>
      <c r="D70" s="16">
        <f t="shared" si="26"/>
        <v>0</v>
      </c>
      <c r="E70" s="16">
        <f t="shared" si="26"/>
        <v>0</v>
      </c>
      <c r="F70" s="16">
        <f t="shared" si="26"/>
        <v>0</v>
      </c>
      <c r="G70" s="15"/>
      <c r="H70" s="111"/>
      <c r="I70" s="90" t="s">
        <v>17</v>
      </c>
      <c r="J70" s="93">
        <v>0</v>
      </c>
      <c r="K70" s="96"/>
      <c r="L70" s="181"/>
      <c r="M70" s="96"/>
    </row>
    <row r="71" spans="1:14" s="8" customFormat="1" ht="13.5" x14ac:dyDescent="0.2">
      <c r="A71" s="97"/>
      <c r="B71" s="100"/>
      <c r="C71" s="15" t="s">
        <v>18</v>
      </c>
      <c r="D71" s="16">
        <f t="shared" si="26"/>
        <v>0</v>
      </c>
      <c r="E71" s="16">
        <f t="shared" si="26"/>
        <v>0</v>
      </c>
      <c r="F71" s="16">
        <f t="shared" si="26"/>
        <v>0</v>
      </c>
      <c r="G71" s="15"/>
      <c r="H71" s="112"/>
      <c r="I71" s="90" t="s">
        <v>19</v>
      </c>
      <c r="J71" s="17">
        <f>(J68+(0.5*J69))/J67</f>
        <v>0.5625</v>
      </c>
      <c r="K71" s="97"/>
      <c r="L71" s="182"/>
      <c r="M71" s="97"/>
    </row>
    <row r="72" spans="1:14" s="8" customFormat="1" ht="18.75" customHeight="1" x14ac:dyDescent="0.2">
      <c r="A72" s="95" t="s">
        <v>44</v>
      </c>
      <c r="B72" s="98" t="s">
        <v>45</v>
      </c>
      <c r="C72" s="12" t="s">
        <v>10</v>
      </c>
      <c r="D72" s="19">
        <f>SUM(D73:D76)</f>
        <v>7042.3</v>
      </c>
      <c r="E72" s="19">
        <f t="shared" ref="E72:F72" si="27">SUM(E73:E76)</f>
        <v>7042.3</v>
      </c>
      <c r="F72" s="19">
        <f t="shared" si="27"/>
        <v>7042.3</v>
      </c>
      <c r="G72" s="15">
        <f t="shared" si="25"/>
        <v>100</v>
      </c>
      <c r="H72" s="110" t="s">
        <v>46</v>
      </c>
      <c r="I72" s="95" t="s">
        <v>291</v>
      </c>
      <c r="J72" s="129" t="s">
        <v>33</v>
      </c>
      <c r="K72" s="95" t="s">
        <v>285</v>
      </c>
      <c r="L72" s="95"/>
      <c r="M72" s="95">
        <v>833</v>
      </c>
      <c r="N72" s="26"/>
    </row>
    <row r="73" spans="1:14" s="8" customFormat="1" ht="15" customHeight="1" x14ac:dyDescent="0.2">
      <c r="A73" s="96"/>
      <c r="B73" s="99"/>
      <c r="C73" s="15" t="s">
        <v>12</v>
      </c>
      <c r="D73" s="16">
        <v>2042.3</v>
      </c>
      <c r="E73" s="16">
        <v>2042.3</v>
      </c>
      <c r="F73" s="16">
        <v>2042.3</v>
      </c>
      <c r="G73" s="15">
        <f t="shared" si="25"/>
        <v>100</v>
      </c>
      <c r="H73" s="111"/>
      <c r="I73" s="96"/>
      <c r="J73" s="129"/>
      <c r="K73" s="96"/>
      <c r="L73" s="96"/>
      <c r="M73" s="96"/>
      <c r="N73" s="26"/>
    </row>
    <row r="74" spans="1:14" s="8" customFormat="1" ht="15" customHeight="1" x14ac:dyDescent="0.2">
      <c r="A74" s="96"/>
      <c r="B74" s="99"/>
      <c r="C74" s="15" t="s">
        <v>14</v>
      </c>
      <c r="D74" s="16">
        <v>5000</v>
      </c>
      <c r="E74" s="16">
        <v>5000</v>
      </c>
      <c r="F74" s="16">
        <v>5000</v>
      </c>
      <c r="G74" s="15">
        <f t="shared" si="25"/>
        <v>100</v>
      </c>
      <c r="H74" s="111"/>
      <c r="I74" s="96"/>
      <c r="J74" s="129"/>
      <c r="K74" s="96"/>
      <c r="L74" s="96"/>
      <c r="M74" s="96"/>
    </row>
    <row r="75" spans="1:14" s="8" customFormat="1" ht="15" customHeight="1" x14ac:dyDescent="0.2">
      <c r="A75" s="96"/>
      <c r="B75" s="99"/>
      <c r="C75" s="15" t="s">
        <v>16</v>
      </c>
      <c r="D75" s="16">
        <v>0</v>
      </c>
      <c r="E75" s="16">
        <v>0</v>
      </c>
      <c r="F75" s="16">
        <f t="shared" ref="F75:F111" si="28">E75</f>
        <v>0</v>
      </c>
      <c r="G75" s="15"/>
      <c r="H75" s="111"/>
      <c r="I75" s="96"/>
      <c r="J75" s="129"/>
      <c r="K75" s="96"/>
      <c r="L75" s="96"/>
      <c r="M75" s="96"/>
    </row>
    <row r="76" spans="1:14" s="8" customFormat="1" ht="26.45" customHeight="1" x14ac:dyDescent="0.2">
      <c r="A76" s="97"/>
      <c r="B76" s="100"/>
      <c r="C76" s="15" t="s">
        <v>18</v>
      </c>
      <c r="D76" s="16">
        <v>0</v>
      </c>
      <c r="E76" s="16">
        <v>0</v>
      </c>
      <c r="F76" s="16">
        <f t="shared" si="28"/>
        <v>0</v>
      </c>
      <c r="G76" s="15"/>
      <c r="H76" s="112"/>
      <c r="I76" s="97"/>
      <c r="J76" s="129"/>
      <c r="K76" s="97"/>
      <c r="L76" s="97"/>
      <c r="M76" s="97"/>
    </row>
    <row r="77" spans="1:14" s="8" customFormat="1" ht="24.75" customHeight="1" x14ac:dyDescent="0.2">
      <c r="A77" s="95" t="s">
        <v>47</v>
      </c>
      <c r="B77" s="98" t="s">
        <v>48</v>
      </c>
      <c r="C77" s="12" t="s">
        <v>10</v>
      </c>
      <c r="D77" s="19">
        <f>SUM(D78:D81)</f>
        <v>700</v>
      </c>
      <c r="E77" s="19">
        <f t="shared" ref="E77:G77" si="29">SUM(E78:E81)</f>
        <v>308.3</v>
      </c>
      <c r="F77" s="19">
        <f t="shared" si="29"/>
        <v>308.3</v>
      </c>
      <c r="G77" s="19">
        <f t="shared" si="29"/>
        <v>44.042857142857144</v>
      </c>
      <c r="H77" s="110" t="s">
        <v>292</v>
      </c>
      <c r="I77" s="95" t="s">
        <v>49</v>
      </c>
      <c r="J77" s="129" t="s">
        <v>29</v>
      </c>
      <c r="K77" s="95" t="s">
        <v>285</v>
      </c>
      <c r="L77" s="95" t="s">
        <v>375</v>
      </c>
      <c r="M77" s="95">
        <v>833</v>
      </c>
      <c r="N77" s="26"/>
    </row>
    <row r="78" spans="1:14" s="8" customFormat="1" ht="15" customHeight="1" x14ac:dyDescent="0.2">
      <c r="A78" s="96"/>
      <c r="B78" s="99"/>
      <c r="C78" s="15" t="s">
        <v>12</v>
      </c>
      <c r="D78" s="16">
        <v>700</v>
      </c>
      <c r="E78" s="16">
        <v>308.3</v>
      </c>
      <c r="F78" s="16">
        <f t="shared" si="28"/>
        <v>308.3</v>
      </c>
      <c r="G78" s="15">
        <f t="shared" si="25"/>
        <v>44.042857142857144</v>
      </c>
      <c r="H78" s="111"/>
      <c r="I78" s="96"/>
      <c r="J78" s="129"/>
      <c r="K78" s="96"/>
      <c r="L78" s="96"/>
      <c r="M78" s="96"/>
      <c r="N78" s="26"/>
    </row>
    <row r="79" spans="1:14" s="8" customFormat="1" ht="15" customHeight="1" x14ac:dyDescent="0.2">
      <c r="A79" s="96"/>
      <c r="B79" s="99"/>
      <c r="C79" s="15" t="s">
        <v>14</v>
      </c>
      <c r="D79" s="16">
        <v>0</v>
      </c>
      <c r="E79" s="16">
        <v>0</v>
      </c>
      <c r="F79" s="16">
        <f t="shared" si="28"/>
        <v>0</v>
      </c>
      <c r="G79" s="15"/>
      <c r="H79" s="111"/>
      <c r="I79" s="96"/>
      <c r="J79" s="129"/>
      <c r="K79" s="96"/>
      <c r="L79" s="96"/>
      <c r="M79" s="96"/>
    </row>
    <row r="80" spans="1:14" s="8" customFormat="1" ht="15" customHeight="1" x14ac:dyDescent="0.2">
      <c r="A80" s="96"/>
      <c r="B80" s="99"/>
      <c r="C80" s="15" t="s">
        <v>16</v>
      </c>
      <c r="D80" s="16">
        <v>0</v>
      </c>
      <c r="E80" s="16">
        <v>0</v>
      </c>
      <c r="F80" s="16">
        <f t="shared" si="28"/>
        <v>0</v>
      </c>
      <c r="G80" s="15"/>
      <c r="H80" s="111"/>
      <c r="I80" s="96"/>
      <c r="J80" s="129"/>
      <c r="K80" s="96"/>
      <c r="L80" s="96"/>
      <c r="M80" s="96"/>
    </row>
    <row r="81" spans="1:13" s="8" customFormat="1" ht="74.25" customHeight="1" x14ac:dyDescent="0.2">
      <c r="A81" s="97"/>
      <c r="B81" s="100"/>
      <c r="C81" s="15" t="s">
        <v>18</v>
      </c>
      <c r="D81" s="16">
        <v>0</v>
      </c>
      <c r="E81" s="16">
        <v>0</v>
      </c>
      <c r="F81" s="16">
        <f t="shared" si="28"/>
        <v>0</v>
      </c>
      <c r="G81" s="15"/>
      <c r="H81" s="112"/>
      <c r="I81" s="97"/>
      <c r="J81" s="129"/>
      <c r="K81" s="97"/>
      <c r="L81" s="97"/>
      <c r="M81" s="97"/>
    </row>
    <row r="82" spans="1:13" s="8" customFormat="1" ht="12.75" x14ac:dyDescent="0.2">
      <c r="A82" s="95" t="s">
        <v>50</v>
      </c>
      <c r="B82" s="98" t="s">
        <v>51</v>
      </c>
      <c r="C82" s="12" t="s">
        <v>10</v>
      </c>
      <c r="D82" s="19">
        <f>SUM(D83:D86)</f>
        <v>23569.199999999997</v>
      </c>
      <c r="E82" s="19">
        <f>E83+E84+E85+E86</f>
        <v>16872</v>
      </c>
      <c r="F82" s="16">
        <f t="shared" si="28"/>
        <v>16872</v>
      </c>
      <c r="G82" s="16">
        <f t="shared" si="25"/>
        <v>71.584949849803991</v>
      </c>
      <c r="H82" s="110" t="s">
        <v>52</v>
      </c>
      <c r="I82" s="95" t="s">
        <v>392</v>
      </c>
      <c r="J82" s="129" t="s">
        <v>29</v>
      </c>
      <c r="K82" s="95" t="s">
        <v>285</v>
      </c>
      <c r="L82" s="95"/>
      <c r="M82" s="95">
        <v>833</v>
      </c>
    </row>
    <row r="83" spans="1:13" s="8" customFormat="1" ht="12.75" x14ac:dyDescent="0.2">
      <c r="A83" s="96"/>
      <c r="B83" s="99"/>
      <c r="C83" s="15" t="s">
        <v>12</v>
      </c>
      <c r="D83" s="16">
        <v>6835.1</v>
      </c>
      <c r="E83" s="16">
        <v>4892.8999999999996</v>
      </c>
      <c r="F83" s="16">
        <f t="shared" si="28"/>
        <v>4892.8999999999996</v>
      </c>
      <c r="G83" s="16">
        <f t="shared" si="25"/>
        <v>71.584907316644959</v>
      </c>
      <c r="H83" s="111"/>
      <c r="I83" s="96"/>
      <c r="J83" s="129"/>
      <c r="K83" s="96"/>
      <c r="L83" s="96"/>
      <c r="M83" s="96"/>
    </row>
    <row r="84" spans="1:13" s="8" customFormat="1" ht="12.75" x14ac:dyDescent="0.2">
      <c r="A84" s="96"/>
      <c r="B84" s="99"/>
      <c r="C84" s="15" t="s">
        <v>14</v>
      </c>
      <c r="D84" s="16">
        <v>16734.099999999999</v>
      </c>
      <c r="E84" s="16">
        <v>11979.1</v>
      </c>
      <c r="F84" s="16">
        <f t="shared" si="28"/>
        <v>11979.1</v>
      </c>
      <c r="G84" s="16">
        <f t="shared" si="25"/>
        <v>71.584967222617308</v>
      </c>
      <c r="H84" s="111"/>
      <c r="I84" s="96"/>
      <c r="J84" s="129"/>
      <c r="K84" s="96"/>
      <c r="L84" s="96"/>
      <c r="M84" s="96"/>
    </row>
    <row r="85" spans="1:13" s="8" customFormat="1" ht="12.75" x14ac:dyDescent="0.2">
      <c r="A85" s="96"/>
      <c r="B85" s="99"/>
      <c r="C85" s="15" t="s">
        <v>16</v>
      </c>
      <c r="D85" s="16">
        <v>0</v>
      </c>
      <c r="E85" s="16">
        <v>0</v>
      </c>
      <c r="F85" s="16">
        <f t="shared" si="28"/>
        <v>0</v>
      </c>
      <c r="G85" s="15"/>
      <c r="H85" s="111"/>
      <c r="I85" s="96"/>
      <c r="J85" s="129"/>
      <c r="K85" s="96"/>
      <c r="L85" s="96"/>
      <c r="M85" s="96"/>
    </row>
    <row r="86" spans="1:13" s="8" customFormat="1" ht="59.25" customHeight="1" x14ac:dyDescent="0.2">
      <c r="A86" s="97"/>
      <c r="B86" s="100"/>
      <c r="C86" s="15" t="s">
        <v>18</v>
      </c>
      <c r="D86" s="15">
        <v>0</v>
      </c>
      <c r="E86" s="16">
        <v>0</v>
      </c>
      <c r="F86" s="16">
        <f t="shared" si="28"/>
        <v>0</v>
      </c>
      <c r="G86" s="15"/>
      <c r="H86" s="112"/>
      <c r="I86" s="97"/>
      <c r="J86" s="129"/>
      <c r="K86" s="97"/>
      <c r="L86" s="97"/>
      <c r="M86" s="97"/>
    </row>
    <row r="87" spans="1:13" s="8" customFormat="1" ht="21" customHeight="1" x14ac:dyDescent="0.2">
      <c r="A87" s="95" t="s">
        <v>53</v>
      </c>
      <c r="B87" s="127" t="s">
        <v>54</v>
      </c>
      <c r="C87" s="12" t="s">
        <v>10</v>
      </c>
      <c r="D87" s="27">
        <f>SUM(D88:D91)</f>
        <v>11902.396000000001</v>
      </c>
      <c r="E87" s="19">
        <f>E88+E89</f>
        <v>7934.9</v>
      </c>
      <c r="F87" s="27">
        <f t="shared" si="28"/>
        <v>7934.9</v>
      </c>
      <c r="G87" s="16">
        <f t="shared" si="25"/>
        <v>66.666409015462094</v>
      </c>
      <c r="H87" s="110" t="s">
        <v>55</v>
      </c>
      <c r="I87" s="95" t="s">
        <v>293</v>
      </c>
      <c r="J87" s="129" t="s">
        <v>29</v>
      </c>
      <c r="K87" s="95" t="s">
        <v>294</v>
      </c>
      <c r="L87" s="95" t="s">
        <v>376</v>
      </c>
      <c r="M87" s="95">
        <v>833</v>
      </c>
    </row>
    <row r="88" spans="1:13" s="8" customFormat="1" ht="12.75" x14ac:dyDescent="0.2">
      <c r="A88" s="96"/>
      <c r="B88" s="127"/>
      <c r="C88" s="15" t="s">
        <v>12</v>
      </c>
      <c r="D88" s="27">
        <v>3451.6959999999999</v>
      </c>
      <c r="E88" s="27">
        <v>2301.1</v>
      </c>
      <c r="F88" s="27">
        <f t="shared" si="28"/>
        <v>2301.1</v>
      </c>
      <c r="G88" s="16">
        <f t="shared" si="25"/>
        <v>66.665778214535692</v>
      </c>
      <c r="H88" s="111"/>
      <c r="I88" s="96"/>
      <c r="J88" s="129"/>
      <c r="K88" s="96"/>
      <c r="L88" s="96"/>
      <c r="M88" s="96"/>
    </row>
    <row r="89" spans="1:13" s="8" customFormat="1" ht="12.75" x14ac:dyDescent="0.2">
      <c r="A89" s="96"/>
      <c r="B89" s="127"/>
      <c r="C89" s="15" t="s">
        <v>14</v>
      </c>
      <c r="D89" s="27">
        <v>8450.7000000000007</v>
      </c>
      <c r="E89" s="19">
        <v>5633.8</v>
      </c>
      <c r="F89" s="27">
        <f t="shared" si="28"/>
        <v>5633.8</v>
      </c>
      <c r="G89" s="15">
        <f t="shared" si="25"/>
        <v>66.666666666666657</v>
      </c>
      <c r="H89" s="111"/>
      <c r="I89" s="96"/>
      <c r="J89" s="129"/>
      <c r="K89" s="96"/>
      <c r="L89" s="96"/>
      <c r="M89" s="96"/>
    </row>
    <row r="90" spans="1:13" s="8" customFormat="1" ht="21" customHeight="1" x14ac:dyDescent="0.2">
      <c r="A90" s="96"/>
      <c r="B90" s="127"/>
      <c r="C90" s="15" t="s">
        <v>16</v>
      </c>
      <c r="D90" s="27">
        <v>0</v>
      </c>
      <c r="E90" s="27"/>
      <c r="F90" s="27">
        <f t="shared" si="28"/>
        <v>0</v>
      </c>
      <c r="G90" s="15"/>
      <c r="H90" s="111"/>
      <c r="I90" s="96"/>
      <c r="J90" s="129"/>
      <c r="K90" s="96"/>
      <c r="L90" s="96"/>
      <c r="M90" s="96"/>
    </row>
    <row r="91" spans="1:13" s="8" customFormat="1" ht="67.5" customHeight="1" x14ac:dyDescent="0.2">
      <c r="A91" s="97"/>
      <c r="B91" s="127"/>
      <c r="C91" s="15" t="s">
        <v>18</v>
      </c>
      <c r="D91" s="27">
        <v>0</v>
      </c>
      <c r="E91" s="27"/>
      <c r="F91" s="27">
        <f t="shared" si="28"/>
        <v>0</v>
      </c>
      <c r="G91" s="15"/>
      <c r="H91" s="112"/>
      <c r="I91" s="97"/>
      <c r="J91" s="129"/>
      <c r="K91" s="97"/>
      <c r="L91" s="97"/>
      <c r="M91" s="97"/>
    </row>
    <row r="92" spans="1:13" s="8" customFormat="1" ht="21" customHeight="1" x14ac:dyDescent="0.2">
      <c r="A92" s="95" t="s">
        <v>56</v>
      </c>
      <c r="B92" s="127" t="s">
        <v>57</v>
      </c>
      <c r="C92" s="12" t="s">
        <v>10</v>
      </c>
      <c r="D92" s="27">
        <f>SUM(D93:D96)</f>
        <v>167095.29999999999</v>
      </c>
      <c r="E92" s="19">
        <f>SUM(E93:E96)</f>
        <v>103546.2</v>
      </c>
      <c r="F92" s="27">
        <f t="shared" si="28"/>
        <v>103546.2</v>
      </c>
      <c r="G92" s="16">
        <f t="shared" si="25"/>
        <v>61.968349797989532</v>
      </c>
      <c r="H92" s="110" t="s">
        <v>295</v>
      </c>
      <c r="I92" s="110" t="s">
        <v>393</v>
      </c>
      <c r="J92" s="129" t="s">
        <v>29</v>
      </c>
      <c r="K92" s="95" t="s">
        <v>294</v>
      </c>
      <c r="L92" s="95" t="s">
        <v>377</v>
      </c>
      <c r="M92" s="95">
        <v>833</v>
      </c>
    </row>
    <row r="93" spans="1:13" s="8" customFormat="1" ht="14.1" customHeight="1" x14ac:dyDescent="0.2">
      <c r="A93" s="96"/>
      <c r="B93" s="127"/>
      <c r="C93" s="15" t="s">
        <v>12</v>
      </c>
      <c r="D93" s="27">
        <v>167095.29999999999</v>
      </c>
      <c r="E93" s="16">
        <v>103546.2</v>
      </c>
      <c r="F93" s="16">
        <f t="shared" si="28"/>
        <v>103546.2</v>
      </c>
      <c r="G93" s="16">
        <f t="shared" si="25"/>
        <v>61.968349797989532</v>
      </c>
      <c r="H93" s="178"/>
      <c r="I93" s="178"/>
      <c r="J93" s="129"/>
      <c r="K93" s="96"/>
      <c r="L93" s="96"/>
      <c r="M93" s="96"/>
    </row>
    <row r="94" spans="1:13" s="8" customFormat="1" ht="14.1" customHeight="1" x14ac:dyDescent="0.2">
      <c r="A94" s="96"/>
      <c r="B94" s="127"/>
      <c r="C94" s="15" t="s">
        <v>14</v>
      </c>
      <c r="D94" s="15">
        <v>0</v>
      </c>
      <c r="E94" s="16">
        <v>0</v>
      </c>
      <c r="F94" s="16">
        <f t="shared" si="28"/>
        <v>0</v>
      </c>
      <c r="G94" s="15"/>
      <c r="H94" s="178"/>
      <c r="I94" s="178"/>
      <c r="J94" s="129"/>
      <c r="K94" s="96"/>
      <c r="L94" s="96"/>
      <c r="M94" s="96"/>
    </row>
    <row r="95" spans="1:13" s="8" customFormat="1" ht="21" customHeight="1" x14ac:dyDescent="0.2">
      <c r="A95" s="96"/>
      <c r="B95" s="127"/>
      <c r="C95" s="15" t="s">
        <v>16</v>
      </c>
      <c r="D95" s="15">
        <v>0</v>
      </c>
      <c r="E95" s="16">
        <v>0</v>
      </c>
      <c r="F95" s="16">
        <f t="shared" si="28"/>
        <v>0</v>
      </c>
      <c r="G95" s="15"/>
      <c r="H95" s="178"/>
      <c r="I95" s="178"/>
      <c r="J95" s="129"/>
      <c r="K95" s="96"/>
      <c r="L95" s="96"/>
      <c r="M95" s="96"/>
    </row>
    <row r="96" spans="1:13" s="8" customFormat="1" ht="128.1" customHeight="1" x14ac:dyDescent="0.2">
      <c r="A96" s="97"/>
      <c r="B96" s="127"/>
      <c r="C96" s="15" t="s">
        <v>18</v>
      </c>
      <c r="D96" s="15">
        <v>0</v>
      </c>
      <c r="E96" s="16">
        <v>0</v>
      </c>
      <c r="F96" s="16">
        <f t="shared" si="28"/>
        <v>0</v>
      </c>
      <c r="G96" s="15"/>
      <c r="H96" s="179"/>
      <c r="I96" s="179"/>
      <c r="J96" s="129"/>
      <c r="K96" s="97"/>
      <c r="L96" s="97"/>
      <c r="M96" s="97"/>
    </row>
    <row r="97" spans="1:13" s="8" customFormat="1" ht="21" customHeight="1" x14ac:dyDescent="0.2">
      <c r="A97" s="95" t="s">
        <v>58</v>
      </c>
      <c r="B97" s="98" t="s">
        <v>59</v>
      </c>
      <c r="C97" s="12" t="s">
        <v>10</v>
      </c>
      <c r="D97" s="27">
        <f>SUM(D98:D101)</f>
        <v>60000</v>
      </c>
      <c r="E97" s="19">
        <f>SUM(E98:E101)</f>
        <v>43633.8</v>
      </c>
      <c r="F97" s="16">
        <f t="shared" si="28"/>
        <v>43633.8</v>
      </c>
      <c r="G97" s="16">
        <f t="shared" si="25"/>
        <v>72.722999999999999</v>
      </c>
      <c r="H97" s="110" t="s">
        <v>60</v>
      </c>
      <c r="I97" s="95" t="s">
        <v>296</v>
      </c>
      <c r="J97" s="129" t="s">
        <v>29</v>
      </c>
      <c r="K97" s="95" t="s">
        <v>297</v>
      </c>
      <c r="L97" s="95"/>
      <c r="M97" s="95">
        <v>833</v>
      </c>
    </row>
    <row r="98" spans="1:13" s="8" customFormat="1" ht="12.75" x14ac:dyDescent="0.2">
      <c r="A98" s="96"/>
      <c r="B98" s="99"/>
      <c r="C98" s="15" t="s">
        <v>12</v>
      </c>
      <c r="D98" s="15">
        <v>60000</v>
      </c>
      <c r="E98" s="16">
        <v>43633.8</v>
      </c>
      <c r="F98" s="16">
        <f t="shared" si="28"/>
        <v>43633.8</v>
      </c>
      <c r="G98" s="16">
        <f t="shared" si="25"/>
        <v>72.722999999999999</v>
      </c>
      <c r="H98" s="111"/>
      <c r="I98" s="96"/>
      <c r="J98" s="129"/>
      <c r="K98" s="96"/>
      <c r="L98" s="96"/>
      <c r="M98" s="96"/>
    </row>
    <row r="99" spans="1:13" s="8" customFormat="1" ht="12.75" x14ac:dyDescent="0.2">
      <c r="A99" s="96"/>
      <c r="B99" s="99"/>
      <c r="C99" s="15" t="s">
        <v>14</v>
      </c>
      <c r="D99" s="15">
        <v>0</v>
      </c>
      <c r="E99" s="16">
        <v>0</v>
      </c>
      <c r="F99" s="16">
        <f t="shared" si="28"/>
        <v>0</v>
      </c>
      <c r="G99" s="15"/>
      <c r="H99" s="111"/>
      <c r="I99" s="96"/>
      <c r="J99" s="129"/>
      <c r="K99" s="96"/>
      <c r="L99" s="96"/>
      <c r="M99" s="96"/>
    </row>
    <row r="100" spans="1:13" s="8" customFormat="1" ht="12.75" x14ac:dyDescent="0.2">
      <c r="A100" s="96"/>
      <c r="B100" s="99"/>
      <c r="C100" s="15" t="s">
        <v>16</v>
      </c>
      <c r="D100" s="15">
        <v>0</v>
      </c>
      <c r="E100" s="16">
        <v>0</v>
      </c>
      <c r="F100" s="16">
        <f t="shared" si="28"/>
        <v>0</v>
      </c>
      <c r="G100" s="15"/>
      <c r="H100" s="111"/>
      <c r="I100" s="96"/>
      <c r="J100" s="129"/>
      <c r="K100" s="96"/>
      <c r="L100" s="96"/>
      <c r="M100" s="96"/>
    </row>
    <row r="101" spans="1:13" s="8" customFormat="1" ht="25.35" customHeight="1" x14ac:dyDescent="0.2">
      <c r="A101" s="97"/>
      <c r="B101" s="100"/>
      <c r="C101" s="15" t="s">
        <v>18</v>
      </c>
      <c r="D101" s="15">
        <v>0</v>
      </c>
      <c r="E101" s="16">
        <v>0</v>
      </c>
      <c r="F101" s="16">
        <f t="shared" si="28"/>
        <v>0</v>
      </c>
      <c r="G101" s="15"/>
      <c r="H101" s="112"/>
      <c r="I101" s="97"/>
      <c r="J101" s="129"/>
      <c r="K101" s="97"/>
      <c r="L101" s="97"/>
      <c r="M101" s="97"/>
    </row>
    <row r="102" spans="1:13" s="8" customFormat="1" ht="15.75" customHeight="1" x14ac:dyDescent="0.2">
      <c r="A102" s="95" t="s">
        <v>61</v>
      </c>
      <c r="B102" s="98" t="s">
        <v>62</v>
      </c>
      <c r="C102" s="12" t="s">
        <v>10</v>
      </c>
      <c r="D102" s="19">
        <f>SUM(D103:D106)</f>
        <v>750</v>
      </c>
      <c r="E102" s="19">
        <f>SUM(E103:E106)</f>
        <v>750</v>
      </c>
      <c r="F102" s="16">
        <f t="shared" si="28"/>
        <v>750</v>
      </c>
      <c r="G102" s="16">
        <f t="shared" si="25"/>
        <v>100</v>
      </c>
      <c r="H102" s="201" t="s">
        <v>63</v>
      </c>
      <c r="I102" s="201" t="s">
        <v>296</v>
      </c>
      <c r="J102" s="129" t="s">
        <v>29</v>
      </c>
      <c r="K102" s="95" t="s">
        <v>297</v>
      </c>
      <c r="L102" s="95"/>
      <c r="M102" s="95">
        <v>833</v>
      </c>
    </row>
    <row r="103" spans="1:13" s="8" customFormat="1" ht="12.75" x14ac:dyDescent="0.2">
      <c r="A103" s="96"/>
      <c r="B103" s="99"/>
      <c r="C103" s="15" t="s">
        <v>12</v>
      </c>
      <c r="D103" s="16">
        <v>750</v>
      </c>
      <c r="E103" s="16">
        <v>750</v>
      </c>
      <c r="F103" s="16">
        <f t="shared" si="28"/>
        <v>750</v>
      </c>
      <c r="G103" s="16">
        <f t="shared" si="25"/>
        <v>100</v>
      </c>
      <c r="H103" s="111"/>
      <c r="I103" s="111"/>
      <c r="J103" s="129"/>
      <c r="K103" s="96"/>
      <c r="L103" s="96"/>
      <c r="M103" s="96"/>
    </row>
    <row r="104" spans="1:13" s="8" customFormat="1" ht="15" customHeight="1" x14ac:dyDescent="0.2">
      <c r="A104" s="96"/>
      <c r="B104" s="99"/>
      <c r="C104" s="15" t="s">
        <v>14</v>
      </c>
      <c r="D104" s="16">
        <v>0</v>
      </c>
      <c r="E104" s="16">
        <v>0</v>
      </c>
      <c r="F104" s="16">
        <f t="shared" si="28"/>
        <v>0</v>
      </c>
      <c r="G104" s="15">
        <v>0</v>
      </c>
      <c r="H104" s="111"/>
      <c r="I104" s="111"/>
      <c r="J104" s="129"/>
      <c r="K104" s="96"/>
      <c r="L104" s="96"/>
      <c r="M104" s="96"/>
    </row>
    <row r="105" spans="1:13" s="8" customFormat="1" ht="19.5" customHeight="1" x14ac:dyDescent="0.2">
      <c r="A105" s="96"/>
      <c r="B105" s="99"/>
      <c r="C105" s="15" t="s">
        <v>16</v>
      </c>
      <c r="D105" s="16">
        <v>0</v>
      </c>
      <c r="E105" s="16">
        <v>0</v>
      </c>
      <c r="F105" s="16">
        <f t="shared" si="28"/>
        <v>0</v>
      </c>
      <c r="G105" s="15">
        <v>0</v>
      </c>
      <c r="H105" s="111"/>
      <c r="I105" s="111"/>
      <c r="J105" s="129"/>
      <c r="K105" s="96"/>
      <c r="L105" s="96"/>
      <c r="M105" s="96"/>
    </row>
    <row r="106" spans="1:13" s="8" customFormat="1" ht="69" customHeight="1" x14ac:dyDescent="0.2">
      <c r="A106" s="97"/>
      <c r="B106" s="100"/>
      <c r="C106" s="15" t="s">
        <v>18</v>
      </c>
      <c r="D106" s="16">
        <v>0</v>
      </c>
      <c r="E106" s="16">
        <v>0</v>
      </c>
      <c r="F106" s="16">
        <f t="shared" si="28"/>
        <v>0</v>
      </c>
      <c r="G106" s="15">
        <v>0</v>
      </c>
      <c r="H106" s="112"/>
      <c r="I106" s="112"/>
      <c r="J106" s="129"/>
      <c r="K106" s="97"/>
      <c r="L106" s="97"/>
      <c r="M106" s="97"/>
    </row>
    <row r="107" spans="1:13" s="8" customFormat="1" ht="23.25" customHeight="1" x14ac:dyDescent="0.2">
      <c r="A107" s="198" t="s">
        <v>298</v>
      </c>
      <c r="B107" s="104" t="s">
        <v>299</v>
      </c>
      <c r="C107" s="12" t="s">
        <v>10</v>
      </c>
      <c r="D107" s="19">
        <f>SUM(D108:D111)</f>
        <v>57000</v>
      </c>
      <c r="E107" s="19">
        <f>SUM(E108:E111)</f>
        <v>57000</v>
      </c>
      <c r="F107" s="16">
        <f t="shared" si="28"/>
        <v>57000</v>
      </c>
      <c r="G107" s="16">
        <f t="shared" ref="G107:G108" si="30">F107/D107*100</f>
        <v>100</v>
      </c>
      <c r="H107" s="145" t="s">
        <v>300</v>
      </c>
      <c r="I107" s="201" t="s">
        <v>296</v>
      </c>
      <c r="J107" s="129" t="s">
        <v>29</v>
      </c>
      <c r="K107" s="95" t="s">
        <v>297</v>
      </c>
      <c r="L107" s="95"/>
      <c r="M107" s="95">
        <v>833</v>
      </c>
    </row>
    <row r="108" spans="1:13" s="8" customFormat="1" ht="17.25" customHeight="1" x14ac:dyDescent="0.2">
      <c r="A108" s="199"/>
      <c r="B108" s="105"/>
      <c r="C108" s="15" t="s">
        <v>12</v>
      </c>
      <c r="D108" s="16">
        <v>57000</v>
      </c>
      <c r="E108" s="16">
        <v>57000</v>
      </c>
      <c r="F108" s="16">
        <v>57000</v>
      </c>
      <c r="G108" s="16">
        <f t="shared" si="30"/>
        <v>100</v>
      </c>
      <c r="H108" s="146"/>
      <c r="I108" s="111"/>
      <c r="J108" s="129"/>
      <c r="K108" s="96"/>
      <c r="L108" s="96"/>
      <c r="M108" s="96"/>
    </row>
    <row r="109" spans="1:13" s="8" customFormat="1" ht="18.75" customHeight="1" x14ac:dyDescent="0.2">
      <c r="A109" s="199"/>
      <c r="B109" s="105"/>
      <c r="C109" s="15" t="s">
        <v>14</v>
      </c>
      <c r="D109" s="16">
        <v>0</v>
      </c>
      <c r="E109" s="16">
        <v>0</v>
      </c>
      <c r="F109" s="16">
        <f t="shared" si="28"/>
        <v>0</v>
      </c>
      <c r="G109" s="15">
        <v>0</v>
      </c>
      <c r="H109" s="146"/>
      <c r="I109" s="111"/>
      <c r="J109" s="129"/>
      <c r="K109" s="96"/>
      <c r="L109" s="96"/>
      <c r="M109" s="96"/>
    </row>
    <row r="110" spans="1:13" s="8" customFormat="1" ht="18.75" customHeight="1" x14ac:dyDescent="0.2">
      <c r="A110" s="199"/>
      <c r="B110" s="105"/>
      <c r="C110" s="15" t="s">
        <v>16</v>
      </c>
      <c r="D110" s="16">
        <v>0</v>
      </c>
      <c r="E110" s="16">
        <v>0</v>
      </c>
      <c r="F110" s="16">
        <f t="shared" si="28"/>
        <v>0</v>
      </c>
      <c r="G110" s="15">
        <v>0</v>
      </c>
      <c r="H110" s="146"/>
      <c r="I110" s="111"/>
      <c r="J110" s="129"/>
      <c r="K110" s="96"/>
      <c r="L110" s="96"/>
      <c r="M110" s="96"/>
    </row>
    <row r="111" spans="1:13" s="8" customFormat="1" ht="53.25" customHeight="1" x14ac:dyDescent="0.2">
      <c r="A111" s="200"/>
      <c r="B111" s="106"/>
      <c r="C111" s="15" t="s">
        <v>18</v>
      </c>
      <c r="D111" s="16">
        <v>0</v>
      </c>
      <c r="E111" s="16">
        <v>0</v>
      </c>
      <c r="F111" s="16">
        <f t="shared" si="28"/>
        <v>0</v>
      </c>
      <c r="G111" s="15">
        <v>0</v>
      </c>
      <c r="H111" s="147"/>
      <c r="I111" s="112"/>
      <c r="J111" s="129"/>
      <c r="K111" s="97"/>
      <c r="L111" s="97"/>
      <c r="M111" s="97"/>
    </row>
    <row r="112" spans="1:13" s="8" customFormat="1" ht="24.75" customHeight="1" x14ac:dyDescent="0.2">
      <c r="A112" s="95" t="s">
        <v>64</v>
      </c>
      <c r="B112" s="98" t="s">
        <v>65</v>
      </c>
      <c r="C112" s="12" t="s">
        <v>10</v>
      </c>
      <c r="D112" s="13">
        <f>SUM(D113:D116)</f>
        <v>31268</v>
      </c>
      <c r="E112" s="13">
        <f>SUM(E113:E116)</f>
        <v>18812.900000000001</v>
      </c>
      <c r="F112" s="13">
        <f>SUM(F113:F116)</f>
        <v>18812.900000000001</v>
      </c>
      <c r="G112" s="16">
        <f t="shared" si="25"/>
        <v>60.166624024561855</v>
      </c>
      <c r="H112" s="110"/>
      <c r="I112" s="90" t="s">
        <v>11</v>
      </c>
      <c r="J112" s="93">
        <v>4</v>
      </c>
      <c r="K112" s="95" t="s">
        <v>301</v>
      </c>
      <c r="L112" s="180"/>
      <c r="M112" s="183"/>
    </row>
    <row r="113" spans="1:13" s="8" customFormat="1" ht="12.75" x14ac:dyDescent="0.2">
      <c r="A113" s="96"/>
      <c r="B113" s="99"/>
      <c r="C113" s="15" t="s">
        <v>12</v>
      </c>
      <c r="D113" s="16">
        <f t="shared" ref="D113:F116" si="31">D118+D123+D128+D133</f>
        <v>21470</v>
      </c>
      <c r="E113" s="16">
        <f t="shared" si="31"/>
        <v>15262.900000000001</v>
      </c>
      <c r="F113" s="16">
        <f>F118+F123+F128+F133</f>
        <v>15262.900000000001</v>
      </c>
      <c r="G113" s="16">
        <f t="shared" si="25"/>
        <v>71.089427107592002</v>
      </c>
      <c r="H113" s="111"/>
      <c r="I113" s="90" t="s">
        <v>13</v>
      </c>
      <c r="J113" s="93">
        <v>1</v>
      </c>
      <c r="K113" s="96"/>
      <c r="L113" s="181"/>
      <c r="M113" s="184"/>
    </row>
    <row r="114" spans="1:13" s="8" customFormat="1" ht="12.75" x14ac:dyDescent="0.2">
      <c r="A114" s="96"/>
      <c r="B114" s="99"/>
      <c r="C114" s="15" t="s">
        <v>14</v>
      </c>
      <c r="D114" s="16">
        <f t="shared" si="31"/>
        <v>9230</v>
      </c>
      <c r="E114" s="16">
        <f t="shared" si="31"/>
        <v>3550</v>
      </c>
      <c r="F114" s="16">
        <f t="shared" si="31"/>
        <v>3550</v>
      </c>
      <c r="G114" s="16">
        <f t="shared" si="25"/>
        <v>38.461538461538467</v>
      </c>
      <c r="H114" s="111"/>
      <c r="I114" s="90" t="s">
        <v>15</v>
      </c>
      <c r="J114" s="93">
        <v>3</v>
      </c>
      <c r="K114" s="96"/>
      <c r="L114" s="181"/>
      <c r="M114" s="184"/>
    </row>
    <row r="115" spans="1:13" s="8" customFormat="1" ht="12.75" x14ac:dyDescent="0.2">
      <c r="A115" s="96"/>
      <c r="B115" s="99"/>
      <c r="C115" s="15" t="s">
        <v>16</v>
      </c>
      <c r="D115" s="16">
        <f t="shared" si="31"/>
        <v>0</v>
      </c>
      <c r="E115" s="16">
        <f t="shared" si="31"/>
        <v>0</v>
      </c>
      <c r="F115" s="16">
        <f t="shared" si="31"/>
        <v>0</v>
      </c>
      <c r="G115" s="15">
        <v>0</v>
      </c>
      <c r="H115" s="111"/>
      <c r="I115" s="90" t="s">
        <v>17</v>
      </c>
      <c r="J115" s="93">
        <v>0</v>
      </c>
      <c r="K115" s="96"/>
      <c r="L115" s="181"/>
      <c r="M115" s="184"/>
    </row>
    <row r="116" spans="1:13" s="8" customFormat="1" ht="22.5" customHeight="1" x14ac:dyDescent="0.2">
      <c r="A116" s="97"/>
      <c r="B116" s="100"/>
      <c r="C116" s="15" t="s">
        <v>18</v>
      </c>
      <c r="D116" s="16">
        <f t="shared" si="31"/>
        <v>568</v>
      </c>
      <c r="E116" s="16">
        <f t="shared" si="31"/>
        <v>0</v>
      </c>
      <c r="F116" s="16">
        <f t="shared" si="31"/>
        <v>0</v>
      </c>
      <c r="G116" s="16">
        <f t="shared" ref="G116:G173" si="32">F116/D116*100</f>
        <v>0</v>
      </c>
      <c r="H116" s="112"/>
      <c r="I116" s="90" t="s">
        <v>19</v>
      </c>
      <c r="J116" s="17">
        <f>(J113+(0.5*J114))/J112</f>
        <v>0.625</v>
      </c>
      <c r="K116" s="97"/>
      <c r="L116" s="182"/>
      <c r="M116" s="185"/>
    </row>
    <row r="117" spans="1:13" s="8" customFormat="1" ht="15.75" customHeight="1" x14ac:dyDescent="0.2">
      <c r="A117" s="95" t="s">
        <v>66</v>
      </c>
      <c r="B117" s="98" t="s">
        <v>67</v>
      </c>
      <c r="C117" s="12" t="s">
        <v>10</v>
      </c>
      <c r="D117" s="19">
        <f>SUM(D118:D121)</f>
        <v>2000</v>
      </c>
      <c r="E117" s="19">
        <f t="shared" ref="E117:F132" si="33">SUM(E118:E121)</f>
        <v>737.3</v>
      </c>
      <c r="F117" s="19">
        <f t="shared" si="33"/>
        <v>737.3</v>
      </c>
      <c r="G117" s="16">
        <f t="shared" si="32"/>
        <v>36.864999999999995</v>
      </c>
      <c r="H117" s="110" t="s">
        <v>68</v>
      </c>
      <c r="I117" s="110" t="s">
        <v>394</v>
      </c>
      <c r="J117" s="129" t="s">
        <v>29</v>
      </c>
      <c r="K117" s="95" t="s">
        <v>302</v>
      </c>
      <c r="L117" s="95" t="s">
        <v>289</v>
      </c>
      <c r="M117" s="95">
        <v>833</v>
      </c>
    </row>
    <row r="118" spans="1:13" s="8" customFormat="1" ht="12.75" x14ac:dyDescent="0.2">
      <c r="A118" s="96"/>
      <c r="B118" s="99"/>
      <c r="C118" s="15" t="s">
        <v>12</v>
      </c>
      <c r="D118" s="16">
        <v>2000</v>
      </c>
      <c r="E118" s="16">
        <v>737.3</v>
      </c>
      <c r="F118" s="16">
        <f>E118</f>
        <v>737.3</v>
      </c>
      <c r="G118" s="16">
        <f t="shared" si="32"/>
        <v>36.864999999999995</v>
      </c>
      <c r="H118" s="111"/>
      <c r="I118" s="111"/>
      <c r="J118" s="129"/>
      <c r="K118" s="96"/>
      <c r="L118" s="96"/>
      <c r="M118" s="96"/>
    </row>
    <row r="119" spans="1:13" s="8" customFormat="1" ht="12.75" x14ac:dyDescent="0.2">
      <c r="A119" s="96"/>
      <c r="B119" s="99"/>
      <c r="C119" s="15" t="s">
        <v>14</v>
      </c>
      <c r="D119" s="16">
        <v>0</v>
      </c>
      <c r="E119" s="16">
        <v>0</v>
      </c>
      <c r="F119" s="16">
        <v>0</v>
      </c>
      <c r="G119" s="15">
        <v>0</v>
      </c>
      <c r="H119" s="111"/>
      <c r="I119" s="111"/>
      <c r="J119" s="129"/>
      <c r="K119" s="96"/>
      <c r="L119" s="96"/>
      <c r="M119" s="96"/>
    </row>
    <row r="120" spans="1:13" s="8" customFormat="1" ht="12.75" x14ac:dyDescent="0.2">
      <c r="A120" s="96"/>
      <c r="B120" s="99"/>
      <c r="C120" s="15" t="s">
        <v>16</v>
      </c>
      <c r="D120" s="16">
        <v>0</v>
      </c>
      <c r="E120" s="16">
        <v>0</v>
      </c>
      <c r="F120" s="16">
        <v>0</v>
      </c>
      <c r="G120" s="15">
        <v>0</v>
      </c>
      <c r="H120" s="111"/>
      <c r="I120" s="111"/>
      <c r="J120" s="129"/>
      <c r="K120" s="96"/>
      <c r="L120" s="96"/>
      <c r="M120" s="96"/>
    </row>
    <row r="121" spans="1:13" s="8" customFormat="1" ht="132" customHeight="1" x14ac:dyDescent="0.2">
      <c r="A121" s="97"/>
      <c r="B121" s="100"/>
      <c r="C121" s="15" t="s">
        <v>18</v>
      </c>
      <c r="D121" s="16">
        <v>0</v>
      </c>
      <c r="E121" s="16">
        <v>0</v>
      </c>
      <c r="F121" s="16">
        <v>0</v>
      </c>
      <c r="G121" s="15" t="e">
        <f t="shared" si="32"/>
        <v>#DIV/0!</v>
      </c>
      <c r="H121" s="112"/>
      <c r="I121" s="112"/>
      <c r="J121" s="129"/>
      <c r="K121" s="97"/>
      <c r="L121" s="97"/>
      <c r="M121" s="97"/>
    </row>
    <row r="122" spans="1:13" s="8" customFormat="1" ht="15.75" customHeight="1" x14ac:dyDescent="0.2">
      <c r="A122" s="95" t="s">
        <v>69</v>
      </c>
      <c r="B122" s="98" t="s">
        <v>70</v>
      </c>
      <c r="C122" s="12" t="s">
        <v>10</v>
      </c>
      <c r="D122" s="19">
        <f>SUM(D123:D126)</f>
        <v>13568</v>
      </c>
      <c r="E122" s="19">
        <f t="shared" si="33"/>
        <v>5000</v>
      </c>
      <c r="F122" s="19">
        <f t="shared" si="33"/>
        <v>5000</v>
      </c>
      <c r="G122" s="16">
        <f t="shared" si="32"/>
        <v>36.851415094339622</v>
      </c>
      <c r="H122" s="95" t="s">
        <v>71</v>
      </c>
      <c r="I122" s="95" t="s">
        <v>381</v>
      </c>
      <c r="J122" s="129" t="s">
        <v>29</v>
      </c>
      <c r="K122" s="95" t="s">
        <v>302</v>
      </c>
      <c r="L122" s="95" t="s">
        <v>303</v>
      </c>
      <c r="M122" s="95">
        <v>833</v>
      </c>
    </row>
    <row r="123" spans="1:13" s="8" customFormat="1" ht="14.1" customHeight="1" x14ac:dyDescent="0.2">
      <c r="A123" s="96"/>
      <c r="B123" s="99"/>
      <c r="C123" s="15" t="s">
        <v>12</v>
      </c>
      <c r="D123" s="16">
        <v>3770</v>
      </c>
      <c r="E123" s="16">
        <v>1450</v>
      </c>
      <c r="F123" s="16">
        <f t="shared" ref="F123:F124" si="34">E123</f>
        <v>1450</v>
      </c>
      <c r="G123" s="16">
        <f t="shared" si="32"/>
        <v>38.461538461538467</v>
      </c>
      <c r="H123" s="96"/>
      <c r="I123" s="96"/>
      <c r="J123" s="129"/>
      <c r="K123" s="96"/>
      <c r="L123" s="96"/>
      <c r="M123" s="96"/>
    </row>
    <row r="124" spans="1:13" s="8" customFormat="1" ht="14.1" customHeight="1" x14ac:dyDescent="0.2">
      <c r="A124" s="96"/>
      <c r="B124" s="99"/>
      <c r="C124" s="15" t="s">
        <v>14</v>
      </c>
      <c r="D124" s="16">
        <v>9230</v>
      </c>
      <c r="E124" s="16">
        <v>3550</v>
      </c>
      <c r="F124" s="16">
        <f t="shared" si="34"/>
        <v>3550</v>
      </c>
      <c r="G124" s="16">
        <f t="shared" si="32"/>
        <v>38.461538461538467</v>
      </c>
      <c r="H124" s="96"/>
      <c r="I124" s="96"/>
      <c r="J124" s="129"/>
      <c r="K124" s="96"/>
      <c r="L124" s="96"/>
      <c r="M124" s="96"/>
    </row>
    <row r="125" spans="1:13" s="8" customFormat="1" ht="14.1" customHeight="1" x14ac:dyDescent="0.2">
      <c r="A125" s="96"/>
      <c r="B125" s="99"/>
      <c r="C125" s="15" t="s">
        <v>16</v>
      </c>
      <c r="D125" s="16">
        <v>0</v>
      </c>
      <c r="E125" s="16">
        <v>0</v>
      </c>
      <c r="F125" s="16"/>
      <c r="G125" s="16"/>
      <c r="H125" s="96"/>
      <c r="I125" s="96"/>
      <c r="J125" s="129"/>
      <c r="K125" s="96"/>
      <c r="L125" s="96"/>
      <c r="M125" s="96"/>
    </row>
    <row r="126" spans="1:13" s="8" customFormat="1" ht="71.25" customHeight="1" x14ac:dyDescent="0.2">
      <c r="A126" s="97"/>
      <c r="B126" s="100"/>
      <c r="C126" s="15" t="s">
        <v>18</v>
      </c>
      <c r="D126" s="16">
        <v>568</v>
      </c>
      <c r="E126" s="16">
        <v>0</v>
      </c>
      <c r="F126" s="16">
        <v>0</v>
      </c>
      <c r="G126" s="16">
        <f t="shared" si="32"/>
        <v>0</v>
      </c>
      <c r="H126" s="97"/>
      <c r="I126" s="97"/>
      <c r="J126" s="129"/>
      <c r="K126" s="97"/>
      <c r="L126" s="97"/>
      <c r="M126" s="97"/>
    </row>
    <row r="127" spans="1:13" s="8" customFormat="1" ht="27" customHeight="1" x14ac:dyDescent="0.2">
      <c r="A127" s="95" t="s">
        <v>72</v>
      </c>
      <c r="B127" s="98" t="s">
        <v>73</v>
      </c>
      <c r="C127" s="12" t="s">
        <v>10</v>
      </c>
      <c r="D127" s="19">
        <f>SUM(D128:D131)</f>
        <v>13200</v>
      </c>
      <c r="E127" s="19">
        <f t="shared" si="33"/>
        <v>10575.6</v>
      </c>
      <c r="F127" s="19">
        <f t="shared" si="33"/>
        <v>10575.6</v>
      </c>
      <c r="G127" s="16">
        <f t="shared" si="32"/>
        <v>80.118181818181824</v>
      </c>
      <c r="H127" s="95" t="s">
        <v>74</v>
      </c>
      <c r="I127" s="110" t="s">
        <v>395</v>
      </c>
      <c r="J127" s="95" t="s">
        <v>29</v>
      </c>
      <c r="K127" s="95" t="s">
        <v>302</v>
      </c>
      <c r="L127" s="95"/>
      <c r="M127" s="95">
        <v>833</v>
      </c>
    </row>
    <row r="128" spans="1:13" s="8" customFormat="1" ht="14.1" customHeight="1" x14ac:dyDescent="0.2">
      <c r="A128" s="96"/>
      <c r="B128" s="99"/>
      <c r="C128" s="15" t="s">
        <v>12</v>
      </c>
      <c r="D128" s="16">
        <v>13200</v>
      </c>
      <c r="E128" s="16">
        <v>10575.6</v>
      </c>
      <c r="F128" s="16">
        <f>E128</f>
        <v>10575.6</v>
      </c>
      <c r="G128" s="16">
        <f t="shared" si="32"/>
        <v>80.118181818181824</v>
      </c>
      <c r="H128" s="96"/>
      <c r="I128" s="178"/>
      <c r="J128" s="96"/>
      <c r="K128" s="96"/>
      <c r="L128" s="96"/>
      <c r="M128" s="96"/>
    </row>
    <row r="129" spans="1:13" s="8" customFormat="1" ht="14.1" customHeight="1" x14ac:dyDescent="0.2">
      <c r="A129" s="96"/>
      <c r="B129" s="99"/>
      <c r="C129" s="15" t="s">
        <v>14</v>
      </c>
      <c r="D129" s="16">
        <v>0</v>
      </c>
      <c r="E129" s="16">
        <v>0</v>
      </c>
      <c r="F129" s="16">
        <v>0</v>
      </c>
      <c r="G129" s="15">
        <v>0</v>
      </c>
      <c r="H129" s="96"/>
      <c r="I129" s="178"/>
      <c r="J129" s="96"/>
      <c r="K129" s="96"/>
      <c r="L129" s="96"/>
      <c r="M129" s="96"/>
    </row>
    <row r="130" spans="1:13" s="8" customFormat="1" ht="24.75" customHeight="1" x14ac:dyDescent="0.2">
      <c r="A130" s="96"/>
      <c r="B130" s="99"/>
      <c r="C130" s="15" t="s">
        <v>16</v>
      </c>
      <c r="D130" s="16">
        <v>0</v>
      </c>
      <c r="E130" s="16">
        <v>0</v>
      </c>
      <c r="F130" s="16">
        <v>0</v>
      </c>
      <c r="G130" s="15">
        <v>0</v>
      </c>
      <c r="H130" s="96"/>
      <c r="I130" s="178"/>
      <c r="J130" s="96"/>
      <c r="K130" s="96"/>
      <c r="L130" s="96"/>
      <c r="M130" s="96"/>
    </row>
    <row r="131" spans="1:13" s="8" customFormat="1" ht="70.349999999999994" customHeight="1" x14ac:dyDescent="0.2">
      <c r="A131" s="97"/>
      <c r="B131" s="100"/>
      <c r="C131" s="15" t="s">
        <v>18</v>
      </c>
      <c r="D131" s="16">
        <v>0</v>
      </c>
      <c r="E131" s="16">
        <v>0</v>
      </c>
      <c r="F131" s="16">
        <v>0</v>
      </c>
      <c r="G131" s="15">
        <v>0</v>
      </c>
      <c r="H131" s="97"/>
      <c r="I131" s="179"/>
      <c r="J131" s="97"/>
      <c r="K131" s="97"/>
      <c r="L131" s="97"/>
      <c r="M131" s="97"/>
    </row>
    <row r="132" spans="1:13" s="8" customFormat="1" ht="20.25" customHeight="1" x14ac:dyDescent="0.2">
      <c r="A132" s="95" t="s">
        <v>75</v>
      </c>
      <c r="B132" s="98" t="s">
        <v>76</v>
      </c>
      <c r="C132" s="12" t="s">
        <v>10</v>
      </c>
      <c r="D132" s="19">
        <f>SUM(D133:D136)</f>
        <v>2500</v>
      </c>
      <c r="E132" s="19">
        <f t="shared" si="33"/>
        <v>2500</v>
      </c>
      <c r="F132" s="19">
        <f t="shared" si="33"/>
        <v>2500</v>
      </c>
      <c r="G132" s="16">
        <f t="shared" si="32"/>
        <v>100</v>
      </c>
      <c r="H132" s="110" t="s">
        <v>77</v>
      </c>
      <c r="I132" s="95" t="s">
        <v>382</v>
      </c>
      <c r="J132" s="95" t="s">
        <v>33</v>
      </c>
      <c r="K132" s="95" t="s">
        <v>302</v>
      </c>
      <c r="L132" s="95"/>
      <c r="M132" s="95">
        <v>833</v>
      </c>
    </row>
    <row r="133" spans="1:13" s="8" customFormat="1" ht="12.75" x14ac:dyDescent="0.2">
      <c r="A133" s="96"/>
      <c r="B133" s="99"/>
      <c r="C133" s="15" t="s">
        <v>12</v>
      </c>
      <c r="D133" s="16">
        <v>2500</v>
      </c>
      <c r="E133" s="16">
        <v>2500</v>
      </c>
      <c r="F133" s="16">
        <v>2500</v>
      </c>
      <c r="G133" s="16">
        <f t="shared" si="32"/>
        <v>100</v>
      </c>
      <c r="H133" s="111"/>
      <c r="I133" s="96"/>
      <c r="J133" s="96"/>
      <c r="K133" s="96"/>
      <c r="L133" s="96"/>
      <c r="M133" s="96"/>
    </row>
    <row r="134" spans="1:13" s="8" customFormat="1" ht="12.75" x14ac:dyDescent="0.2">
      <c r="A134" s="96"/>
      <c r="B134" s="99"/>
      <c r="C134" s="15" t="s">
        <v>14</v>
      </c>
      <c r="D134" s="16">
        <v>0</v>
      </c>
      <c r="E134" s="16">
        <v>0</v>
      </c>
      <c r="F134" s="16">
        <v>0</v>
      </c>
      <c r="G134" s="16"/>
      <c r="H134" s="111"/>
      <c r="I134" s="96"/>
      <c r="J134" s="96"/>
      <c r="K134" s="96"/>
      <c r="L134" s="96"/>
      <c r="M134" s="96"/>
    </row>
    <row r="135" spans="1:13" s="8" customFormat="1" ht="16.5" customHeight="1" x14ac:dyDescent="0.2">
      <c r="A135" s="96"/>
      <c r="B135" s="99"/>
      <c r="C135" s="15" t="s">
        <v>16</v>
      </c>
      <c r="D135" s="16">
        <v>0</v>
      </c>
      <c r="E135" s="16">
        <v>0</v>
      </c>
      <c r="F135" s="16">
        <v>0</v>
      </c>
      <c r="G135" s="16"/>
      <c r="H135" s="111"/>
      <c r="I135" s="96"/>
      <c r="J135" s="96"/>
      <c r="K135" s="96"/>
      <c r="L135" s="96"/>
      <c r="M135" s="96"/>
    </row>
    <row r="136" spans="1:13" s="8" customFormat="1" ht="20.25" customHeight="1" x14ac:dyDescent="0.2">
      <c r="A136" s="97"/>
      <c r="B136" s="100"/>
      <c r="C136" s="15" t="s">
        <v>18</v>
      </c>
      <c r="D136" s="16">
        <v>0</v>
      </c>
      <c r="E136" s="16">
        <v>0</v>
      </c>
      <c r="F136" s="16">
        <v>0</v>
      </c>
      <c r="G136" s="16"/>
      <c r="H136" s="112"/>
      <c r="I136" s="97"/>
      <c r="J136" s="97"/>
      <c r="K136" s="97"/>
      <c r="L136" s="97"/>
      <c r="M136" s="97"/>
    </row>
    <row r="137" spans="1:13" s="8" customFormat="1" ht="23.25" customHeight="1" x14ac:dyDescent="0.2">
      <c r="A137" s="95" t="s">
        <v>78</v>
      </c>
      <c r="B137" s="95" t="s">
        <v>79</v>
      </c>
      <c r="C137" s="12" t="s">
        <v>10</v>
      </c>
      <c r="D137" s="16">
        <f>SUM(D138:D141)</f>
        <v>7994.7</v>
      </c>
      <c r="E137" s="16">
        <f t="shared" ref="E137:F137" si="35">SUM(E138:E141)</f>
        <v>7994.7</v>
      </c>
      <c r="F137" s="16">
        <f t="shared" si="35"/>
        <v>5995.0460000000003</v>
      </c>
      <c r="G137" s="16">
        <f t="shared" si="32"/>
        <v>74.987754387281583</v>
      </c>
      <c r="H137" s="110" t="s">
        <v>80</v>
      </c>
      <c r="I137" s="90" t="s">
        <v>11</v>
      </c>
      <c r="J137" s="93">
        <f>J138+J139+J140</f>
        <v>3</v>
      </c>
      <c r="K137" s="95"/>
      <c r="L137" s="95"/>
      <c r="M137" s="91"/>
    </row>
    <row r="138" spans="1:13" s="8" customFormat="1" ht="20.25" customHeight="1" x14ac:dyDescent="0.2">
      <c r="A138" s="96"/>
      <c r="B138" s="96"/>
      <c r="C138" s="15" t="s">
        <v>12</v>
      </c>
      <c r="D138" s="15">
        <f t="shared" ref="D138:F139" si="36">D143+D148+D153</f>
        <v>1888.2</v>
      </c>
      <c r="E138" s="16">
        <f t="shared" si="36"/>
        <v>1888.2</v>
      </c>
      <c r="F138" s="16">
        <f t="shared" si="36"/>
        <v>1110.348</v>
      </c>
      <c r="G138" s="16">
        <f t="shared" si="32"/>
        <v>58.804575786463296</v>
      </c>
      <c r="H138" s="111"/>
      <c r="I138" s="90" t="s">
        <v>13</v>
      </c>
      <c r="J138" s="93">
        <v>0</v>
      </c>
      <c r="K138" s="96"/>
      <c r="L138" s="96"/>
      <c r="M138" s="91"/>
    </row>
    <row r="139" spans="1:13" s="8" customFormat="1" ht="20.25" customHeight="1" x14ac:dyDescent="0.2">
      <c r="A139" s="96"/>
      <c r="B139" s="96"/>
      <c r="C139" s="15" t="s">
        <v>14</v>
      </c>
      <c r="D139" s="15">
        <f t="shared" si="36"/>
        <v>6106.5</v>
      </c>
      <c r="E139" s="16">
        <f t="shared" si="36"/>
        <v>6106.5</v>
      </c>
      <c r="F139" s="16">
        <f t="shared" si="36"/>
        <v>4884.6980000000003</v>
      </c>
      <c r="G139" s="16">
        <f t="shared" si="32"/>
        <v>79.991779251617132</v>
      </c>
      <c r="H139" s="111"/>
      <c r="I139" s="90" t="s">
        <v>15</v>
      </c>
      <c r="J139" s="93">
        <v>3</v>
      </c>
      <c r="K139" s="96"/>
      <c r="L139" s="96"/>
      <c r="M139" s="91"/>
    </row>
    <row r="140" spans="1:13" s="8" customFormat="1" ht="20.25" customHeight="1" x14ac:dyDescent="0.2">
      <c r="A140" s="96"/>
      <c r="B140" s="96"/>
      <c r="C140" s="15" t="s">
        <v>16</v>
      </c>
      <c r="D140" s="16">
        <v>0</v>
      </c>
      <c r="E140" s="16">
        <v>0</v>
      </c>
      <c r="F140" s="16">
        <v>0</v>
      </c>
      <c r="G140" s="16">
        <v>0</v>
      </c>
      <c r="H140" s="111"/>
      <c r="I140" s="90" t="s">
        <v>17</v>
      </c>
      <c r="J140" s="93">
        <v>0</v>
      </c>
      <c r="K140" s="96"/>
      <c r="L140" s="96"/>
      <c r="M140" s="91"/>
    </row>
    <row r="141" spans="1:13" s="8" customFormat="1" ht="20.25" customHeight="1" x14ac:dyDescent="0.2">
      <c r="A141" s="97"/>
      <c r="B141" s="97"/>
      <c r="C141" s="15" t="s">
        <v>18</v>
      </c>
      <c r="D141" s="16">
        <v>0</v>
      </c>
      <c r="E141" s="16">
        <v>0</v>
      </c>
      <c r="F141" s="16">
        <v>0</v>
      </c>
      <c r="G141" s="16">
        <v>0</v>
      </c>
      <c r="H141" s="112"/>
      <c r="I141" s="90" t="s">
        <v>19</v>
      </c>
      <c r="J141" s="28">
        <f>(J138+(0.5*J139))/J137%</f>
        <v>50</v>
      </c>
      <c r="K141" s="97"/>
      <c r="L141" s="97"/>
      <c r="M141" s="91"/>
    </row>
    <row r="142" spans="1:13" s="8" customFormat="1" ht="20.25" customHeight="1" x14ac:dyDescent="0.2">
      <c r="A142" s="95" t="s">
        <v>81</v>
      </c>
      <c r="B142" s="95" t="s">
        <v>82</v>
      </c>
      <c r="C142" s="12" t="s">
        <v>10</v>
      </c>
      <c r="D142" s="16">
        <f>SUM(D143:D146)</f>
        <v>3496.3</v>
      </c>
      <c r="E142" s="16">
        <f t="shared" ref="E142:F152" si="37">SUM(E143:E146)</f>
        <v>3496.3</v>
      </c>
      <c r="F142" s="16">
        <f t="shared" si="37"/>
        <v>2188.58</v>
      </c>
      <c r="G142" s="16">
        <f t="shared" si="32"/>
        <v>62.597031147212768</v>
      </c>
      <c r="H142" s="110" t="s">
        <v>83</v>
      </c>
      <c r="I142" s="95" t="s">
        <v>386</v>
      </c>
      <c r="J142" s="95" t="s">
        <v>29</v>
      </c>
      <c r="K142" s="95" t="s">
        <v>304</v>
      </c>
      <c r="L142" s="95" t="s">
        <v>305</v>
      </c>
      <c r="M142" s="95">
        <v>833</v>
      </c>
    </row>
    <row r="143" spans="1:13" s="8" customFormat="1" ht="20.25" customHeight="1" x14ac:dyDescent="0.2">
      <c r="A143" s="96"/>
      <c r="B143" s="96"/>
      <c r="C143" s="15" t="s">
        <v>12</v>
      </c>
      <c r="D143" s="16">
        <v>209.8</v>
      </c>
      <c r="E143" s="16">
        <v>209.8</v>
      </c>
      <c r="F143" s="68">
        <v>123.88200000000001</v>
      </c>
      <c r="G143" s="16">
        <f t="shared" si="32"/>
        <v>59.047664442326017</v>
      </c>
      <c r="H143" s="111"/>
      <c r="I143" s="96"/>
      <c r="J143" s="96"/>
      <c r="K143" s="96"/>
      <c r="L143" s="96"/>
      <c r="M143" s="96"/>
    </row>
    <row r="144" spans="1:13" s="8" customFormat="1" ht="20.25" customHeight="1" x14ac:dyDescent="0.2">
      <c r="A144" s="96"/>
      <c r="B144" s="96"/>
      <c r="C144" s="15" t="s">
        <v>14</v>
      </c>
      <c r="D144" s="15">
        <v>3286.5</v>
      </c>
      <c r="E144" s="15">
        <v>3286.5</v>
      </c>
      <c r="F144" s="68">
        <v>2064.6979999999999</v>
      </c>
      <c r="G144" s="16">
        <f t="shared" si="32"/>
        <v>62.823611745017494</v>
      </c>
      <c r="H144" s="111"/>
      <c r="I144" s="96"/>
      <c r="J144" s="96"/>
      <c r="K144" s="96"/>
      <c r="L144" s="96"/>
      <c r="M144" s="96"/>
    </row>
    <row r="145" spans="1:13" s="8" customFormat="1" ht="20.25" customHeight="1" x14ac:dyDescent="0.2">
      <c r="A145" s="96"/>
      <c r="B145" s="96"/>
      <c r="C145" s="15" t="s">
        <v>16</v>
      </c>
      <c r="D145" s="16">
        <v>0</v>
      </c>
      <c r="E145" s="16">
        <v>0</v>
      </c>
      <c r="F145" s="16">
        <v>0</v>
      </c>
      <c r="G145" s="16">
        <v>0</v>
      </c>
      <c r="H145" s="111"/>
      <c r="I145" s="96"/>
      <c r="J145" s="96"/>
      <c r="K145" s="96"/>
      <c r="L145" s="96"/>
      <c r="M145" s="96"/>
    </row>
    <row r="146" spans="1:13" s="8" customFormat="1" ht="20.25" customHeight="1" x14ac:dyDescent="0.2">
      <c r="A146" s="97"/>
      <c r="B146" s="97"/>
      <c r="C146" s="15" t="s">
        <v>18</v>
      </c>
      <c r="D146" s="16">
        <v>0</v>
      </c>
      <c r="E146" s="16">
        <v>0</v>
      </c>
      <c r="F146" s="16">
        <v>0</v>
      </c>
      <c r="G146" s="16">
        <v>0</v>
      </c>
      <c r="H146" s="112"/>
      <c r="I146" s="97"/>
      <c r="J146" s="97"/>
      <c r="K146" s="97"/>
      <c r="L146" s="97"/>
      <c r="M146" s="97"/>
    </row>
    <row r="147" spans="1:13" s="8" customFormat="1" ht="20.25" customHeight="1" x14ac:dyDescent="0.2">
      <c r="A147" s="95" t="s">
        <v>84</v>
      </c>
      <c r="B147" s="95" t="s">
        <v>85</v>
      </c>
      <c r="C147" s="12" t="s">
        <v>10</v>
      </c>
      <c r="D147" s="16">
        <f>SUM(D148:D151)</f>
        <v>1498.4</v>
      </c>
      <c r="E147" s="16">
        <f t="shared" si="37"/>
        <v>1498.4</v>
      </c>
      <c r="F147" s="16">
        <f t="shared" si="37"/>
        <v>806.46600000000001</v>
      </c>
      <c r="G147" s="16">
        <f t="shared" si="32"/>
        <v>53.821809930592636</v>
      </c>
      <c r="H147" s="110" t="s">
        <v>83</v>
      </c>
      <c r="I147" s="95" t="s">
        <v>386</v>
      </c>
      <c r="J147" s="95" t="s">
        <v>29</v>
      </c>
      <c r="K147" s="95" t="s">
        <v>304</v>
      </c>
      <c r="L147" s="95" t="s">
        <v>384</v>
      </c>
      <c r="M147" s="95">
        <v>833</v>
      </c>
    </row>
    <row r="148" spans="1:13" s="8" customFormat="1" ht="20.25" customHeight="1" x14ac:dyDescent="0.2">
      <c r="A148" s="96"/>
      <c r="B148" s="96"/>
      <c r="C148" s="15" t="s">
        <v>12</v>
      </c>
      <c r="D148" s="16">
        <v>1498.4</v>
      </c>
      <c r="E148" s="16">
        <v>1498.4</v>
      </c>
      <c r="F148" s="16">
        <v>806.46600000000001</v>
      </c>
      <c r="G148" s="16">
        <f t="shared" si="32"/>
        <v>53.821809930592636</v>
      </c>
      <c r="H148" s="111"/>
      <c r="I148" s="96"/>
      <c r="J148" s="96"/>
      <c r="K148" s="96"/>
      <c r="L148" s="96"/>
      <c r="M148" s="96"/>
    </row>
    <row r="149" spans="1:13" s="8" customFormat="1" ht="20.25" customHeight="1" x14ac:dyDescent="0.2">
      <c r="A149" s="96"/>
      <c r="B149" s="96"/>
      <c r="C149" s="15" t="s">
        <v>14</v>
      </c>
      <c r="D149" s="16">
        <v>0</v>
      </c>
      <c r="E149" s="16">
        <v>0</v>
      </c>
      <c r="F149" s="16">
        <v>0</v>
      </c>
      <c r="G149" s="16">
        <v>0</v>
      </c>
      <c r="H149" s="111"/>
      <c r="I149" s="96"/>
      <c r="J149" s="96"/>
      <c r="K149" s="96"/>
      <c r="L149" s="96"/>
      <c r="M149" s="96"/>
    </row>
    <row r="150" spans="1:13" s="8" customFormat="1" ht="20.25" customHeight="1" x14ac:dyDescent="0.2">
      <c r="A150" s="96"/>
      <c r="B150" s="96"/>
      <c r="C150" s="15" t="s">
        <v>16</v>
      </c>
      <c r="D150" s="16">
        <v>0</v>
      </c>
      <c r="E150" s="16">
        <v>0</v>
      </c>
      <c r="F150" s="16">
        <v>0</v>
      </c>
      <c r="G150" s="16">
        <v>0</v>
      </c>
      <c r="H150" s="111"/>
      <c r="I150" s="96"/>
      <c r="J150" s="96"/>
      <c r="K150" s="96"/>
      <c r="L150" s="96"/>
      <c r="M150" s="96"/>
    </row>
    <row r="151" spans="1:13" s="8" customFormat="1" ht="51" customHeight="1" x14ac:dyDescent="0.2">
      <c r="A151" s="97"/>
      <c r="B151" s="97"/>
      <c r="C151" s="15" t="s">
        <v>18</v>
      </c>
      <c r="D151" s="16">
        <v>0</v>
      </c>
      <c r="E151" s="16">
        <v>0</v>
      </c>
      <c r="F151" s="16">
        <v>0</v>
      </c>
      <c r="G151" s="16">
        <v>0</v>
      </c>
      <c r="H151" s="112"/>
      <c r="I151" s="97"/>
      <c r="J151" s="97"/>
      <c r="K151" s="97"/>
      <c r="L151" s="97"/>
      <c r="M151" s="97"/>
    </row>
    <row r="152" spans="1:13" s="8" customFormat="1" ht="20.25" customHeight="1" x14ac:dyDescent="0.2">
      <c r="A152" s="95" t="s">
        <v>86</v>
      </c>
      <c r="B152" s="95" t="s">
        <v>87</v>
      </c>
      <c r="C152" s="12" t="s">
        <v>10</v>
      </c>
      <c r="D152" s="16">
        <f>SUM(D153:D156)</f>
        <v>3000</v>
      </c>
      <c r="E152" s="16">
        <f t="shared" si="37"/>
        <v>3000</v>
      </c>
      <c r="F152" s="16">
        <f t="shared" si="37"/>
        <v>3000</v>
      </c>
      <c r="G152" s="16">
        <f>F152/D152*100</f>
        <v>100</v>
      </c>
      <c r="H152" s="110" t="s">
        <v>383</v>
      </c>
      <c r="I152" s="95" t="s">
        <v>385</v>
      </c>
      <c r="J152" s="95" t="s">
        <v>29</v>
      </c>
      <c r="K152" s="95" t="s">
        <v>304</v>
      </c>
      <c r="L152" s="95"/>
      <c r="M152" s="95">
        <v>833</v>
      </c>
    </row>
    <row r="153" spans="1:13" s="8" customFormat="1" ht="20.25" customHeight="1" x14ac:dyDescent="0.2">
      <c r="A153" s="96"/>
      <c r="B153" s="96"/>
      <c r="C153" s="15" t="s">
        <v>12</v>
      </c>
      <c r="D153" s="16">
        <v>180</v>
      </c>
      <c r="E153" s="16">
        <v>180</v>
      </c>
      <c r="F153" s="16">
        <f>E153</f>
        <v>180</v>
      </c>
      <c r="G153" s="16">
        <f t="shared" si="32"/>
        <v>100</v>
      </c>
      <c r="H153" s="111"/>
      <c r="I153" s="96"/>
      <c r="J153" s="96"/>
      <c r="K153" s="96"/>
      <c r="L153" s="96"/>
      <c r="M153" s="96"/>
    </row>
    <row r="154" spans="1:13" s="8" customFormat="1" ht="20.25" customHeight="1" x14ac:dyDescent="0.2">
      <c r="A154" s="96"/>
      <c r="B154" s="96"/>
      <c r="C154" s="15" t="s">
        <v>14</v>
      </c>
      <c r="D154" s="16">
        <v>2820</v>
      </c>
      <c r="E154" s="16">
        <v>2820</v>
      </c>
      <c r="F154" s="16">
        <f>E154</f>
        <v>2820</v>
      </c>
      <c r="G154" s="16">
        <f t="shared" si="32"/>
        <v>100</v>
      </c>
      <c r="H154" s="111"/>
      <c r="I154" s="96"/>
      <c r="J154" s="96"/>
      <c r="K154" s="96"/>
      <c r="L154" s="96"/>
      <c r="M154" s="96"/>
    </row>
    <row r="155" spans="1:13" s="8" customFormat="1" ht="20.25" customHeight="1" x14ac:dyDescent="0.2">
      <c r="A155" s="96"/>
      <c r="B155" s="96"/>
      <c r="C155" s="15" t="s">
        <v>16</v>
      </c>
      <c r="D155" s="16">
        <v>0</v>
      </c>
      <c r="E155" s="16">
        <v>0</v>
      </c>
      <c r="F155" s="16">
        <v>0</v>
      </c>
      <c r="G155" s="21">
        <v>0</v>
      </c>
      <c r="H155" s="111"/>
      <c r="I155" s="96"/>
      <c r="J155" s="96"/>
      <c r="K155" s="96"/>
      <c r="L155" s="96"/>
      <c r="M155" s="96"/>
    </row>
    <row r="156" spans="1:13" s="8" customFormat="1" ht="25.5" customHeight="1" x14ac:dyDescent="0.2">
      <c r="A156" s="97"/>
      <c r="B156" s="97"/>
      <c r="C156" s="15" t="s">
        <v>18</v>
      </c>
      <c r="D156" s="16">
        <v>0</v>
      </c>
      <c r="E156" s="16">
        <v>0</v>
      </c>
      <c r="F156" s="16">
        <v>0</v>
      </c>
      <c r="G156" s="21">
        <v>0</v>
      </c>
      <c r="H156" s="112"/>
      <c r="I156" s="97"/>
      <c r="J156" s="97"/>
      <c r="K156" s="97"/>
      <c r="L156" s="97"/>
      <c r="M156" s="97"/>
    </row>
    <row r="157" spans="1:13" s="8" customFormat="1" ht="33" customHeight="1" x14ac:dyDescent="0.2">
      <c r="A157" s="95" t="s">
        <v>88</v>
      </c>
      <c r="B157" s="98" t="s">
        <v>306</v>
      </c>
      <c r="C157" s="12" t="s">
        <v>10</v>
      </c>
      <c r="D157" s="60">
        <f>D158+D159+D161+D160</f>
        <v>49067.6</v>
      </c>
      <c r="E157" s="60">
        <f>E158+E159+E161+E160</f>
        <v>1723</v>
      </c>
      <c r="F157" s="60">
        <f>F158+F159+F161+F160</f>
        <v>1723</v>
      </c>
      <c r="G157" s="16">
        <f t="shared" si="32"/>
        <v>3.5114821185466583</v>
      </c>
      <c r="H157" s="95"/>
      <c r="I157" s="90" t="s">
        <v>11</v>
      </c>
      <c r="J157" s="93">
        <f>J158+J159+J160</f>
        <v>3</v>
      </c>
      <c r="K157" s="95" t="s">
        <v>89</v>
      </c>
      <c r="L157" s="180" t="s">
        <v>90</v>
      </c>
      <c r="M157" s="190"/>
    </row>
    <row r="158" spans="1:13" s="8" customFormat="1" ht="12.75" customHeight="1" x14ac:dyDescent="0.2">
      <c r="A158" s="96"/>
      <c r="B158" s="99"/>
      <c r="C158" s="15" t="s">
        <v>12</v>
      </c>
      <c r="D158" s="61">
        <f>D163+D188+D178</f>
        <v>26708.5</v>
      </c>
      <c r="E158" s="61">
        <f t="shared" ref="E158:F159" si="38">E163+E188+E178</f>
        <v>499.7</v>
      </c>
      <c r="F158" s="61">
        <f t="shared" si="38"/>
        <v>499.7</v>
      </c>
      <c r="G158" s="16">
        <f t="shared" si="32"/>
        <v>1.8709399629331485</v>
      </c>
      <c r="H158" s="96"/>
      <c r="I158" s="90" t="s">
        <v>13</v>
      </c>
      <c r="J158" s="93">
        <f>J163+J188+J178</f>
        <v>0</v>
      </c>
      <c r="K158" s="96"/>
      <c r="L158" s="181"/>
      <c r="M158" s="191"/>
    </row>
    <row r="159" spans="1:13" s="8" customFormat="1" ht="12.75" customHeight="1" x14ac:dyDescent="0.2">
      <c r="A159" s="96"/>
      <c r="B159" s="99"/>
      <c r="C159" s="15" t="s">
        <v>14</v>
      </c>
      <c r="D159" s="61">
        <f>D164+D189+D179</f>
        <v>19910.099999999999</v>
      </c>
      <c r="E159" s="61">
        <f t="shared" si="38"/>
        <v>1223.3</v>
      </c>
      <c r="F159" s="61">
        <f t="shared" si="38"/>
        <v>1223.3</v>
      </c>
      <c r="G159" s="16">
        <f t="shared" si="32"/>
        <v>6.1441178095539453</v>
      </c>
      <c r="H159" s="96"/>
      <c r="I159" s="90" t="s">
        <v>15</v>
      </c>
      <c r="J159" s="93">
        <v>1</v>
      </c>
      <c r="K159" s="96"/>
      <c r="L159" s="181"/>
      <c r="M159" s="191"/>
    </row>
    <row r="160" spans="1:13" s="8" customFormat="1" ht="24" customHeight="1" x14ac:dyDescent="0.2">
      <c r="A160" s="96"/>
      <c r="B160" s="99"/>
      <c r="C160" s="15" t="s">
        <v>16</v>
      </c>
      <c r="D160" s="16">
        <f>D165+D195+D180</f>
        <v>1377</v>
      </c>
      <c r="E160" s="16">
        <f t="shared" ref="E160:F161" si="39">E165+E195+E180</f>
        <v>0</v>
      </c>
      <c r="F160" s="16">
        <f t="shared" si="39"/>
        <v>0</v>
      </c>
      <c r="G160" s="16">
        <v>0</v>
      </c>
      <c r="H160" s="96"/>
      <c r="I160" s="90" t="s">
        <v>17</v>
      </c>
      <c r="J160" s="93">
        <v>2</v>
      </c>
      <c r="K160" s="96"/>
      <c r="L160" s="181"/>
      <c r="M160" s="191"/>
    </row>
    <row r="161" spans="1:14" s="8" customFormat="1" ht="39" customHeight="1" x14ac:dyDescent="0.2">
      <c r="A161" s="97"/>
      <c r="B161" s="100"/>
      <c r="C161" s="15" t="s">
        <v>18</v>
      </c>
      <c r="D161" s="16">
        <f>D166+D196+D181</f>
        <v>1072</v>
      </c>
      <c r="E161" s="16">
        <f t="shared" si="39"/>
        <v>0</v>
      </c>
      <c r="F161" s="16">
        <f t="shared" si="39"/>
        <v>0</v>
      </c>
      <c r="G161" s="16">
        <f t="shared" si="32"/>
        <v>0</v>
      </c>
      <c r="H161" s="97"/>
      <c r="I161" s="90" t="s">
        <v>19</v>
      </c>
      <c r="J161" s="17">
        <f>(J158+0.5*J159)/J157</f>
        <v>0.16666666666666666</v>
      </c>
      <c r="K161" s="97"/>
      <c r="L161" s="182"/>
      <c r="M161" s="192"/>
    </row>
    <row r="162" spans="1:14" s="8" customFormat="1" ht="25.5" customHeight="1" x14ac:dyDescent="0.2">
      <c r="A162" s="95" t="s">
        <v>91</v>
      </c>
      <c r="B162" s="98" t="s">
        <v>92</v>
      </c>
      <c r="C162" s="12" t="s">
        <v>10</v>
      </c>
      <c r="D162" s="19">
        <f t="shared" ref="D162:F166" si="40">D167+D172</f>
        <v>2950.9</v>
      </c>
      <c r="E162" s="19">
        <f t="shared" si="40"/>
        <v>1723</v>
      </c>
      <c r="F162" s="19">
        <f t="shared" si="40"/>
        <v>1723</v>
      </c>
      <c r="G162" s="16">
        <f t="shared" si="32"/>
        <v>58.388966078145643</v>
      </c>
      <c r="H162" s="95"/>
      <c r="I162" s="90" t="s">
        <v>11</v>
      </c>
      <c r="J162" s="29">
        <f>J163+J164+J165</f>
        <v>1</v>
      </c>
      <c r="K162" s="95" t="s">
        <v>93</v>
      </c>
      <c r="L162" s="180"/>
      <c r="M162" s="95">
        <v>833</v>
      </c>
    </row>
    <row r="163" spans="1:14" s="8" customFormat="1" ht="12.75" customHeight="1" x14ac:dyDescent="0.2">
      <c r="A163" s="96"/>
      <c r="B163" s="99"/>
      <c r="C163" s="15" t="s">
        <v>12</v>
      </c>
      <c r="D163" s="16">
        <f>D168+D173</f>
        <v>544.9</v>
      </c>
      <c r="E163" s="16">
        <f t="shared" si="40"/>
        <v>499.7</v>
      </c>
      <c r="F163" s="16">
        <f t="shared" si="40"/>
        <v>499.7</v>
      </c>
      <c r="G163" s="16">
        <f t="shared" si="32"/>
        <v>91.704899981648012</v>
      </c>
      <c r="H163" s="96"/>
      <c r="I163" s="90" t="s">
        <v>13</v>
      </c>
      <c r="J163" s="29">
        <v>0</v>
      </c>
      <c r="K163" s="96"/>
      <c r="L163" s="181"/>
      <c r="M163" s="96"/>
    </row>
    <row r="164" spans="1:14" s="8" customFormat="1" ht="12.75" customHeight="1" x14ac:dyDescent="0.2">
      <c r="A164" s="96"/>
      <c r="B164" s="99"/>
      <c r="C164" s="15" t="s">
        <v>14</v>
      </c>
      <c r="D164" s="16">
        <f t="shared" si="40"/>
        <v>1334</v>
      </c>
      <c r="E164" s="16">
        <f t="shared" si="40"/>
        <v>1223.3</v>
      </c>
      <c r="F164" s="16">
        <f t="shared" si="40"/>
        <v>1223.3</v>
      </c>
      <c r="G164" s="16">
        <f t="shared" si="32"/>
        <v>91.701649175412285</v>
      </c>
      <c r="H164" s="96"/>
      <c r="I164" s="90" t="s">
        <v>15</v>
      </c>
      <c r="J164" s="29">
        <v>0</v>
      </c>
      <c r="K164" s="96"/>
      <c r="L164" s="181"/>
      <c r="M164" s="96"/>
    </row>
    <row r="165" spans="1:14" s="8" customFormat="1" ht="18" customHeight="1" x14ac:dyDescent="0.2">
      <c r="A165" s="96"/>
      <c r="B165" s="99"/>
      <c r="C165" s="15" t="s">
        <v>16</v>
      </c>
      <c r="D165" s="16">
        <f t="shared" si="40"/>
        <v>0</v>
      </c>
      <c r="E165" s="16">
        <f t="shared" si="40"/>
        <v>0</v>
      </c>
      <c r="F165" s="16">
        <f t="shared" si="40"/>
        <v>0</v>
      </c>
      <c r="G165" s="16">
        <v>0</v>
      </c>
      <c r="H165" s="96"/>
      <c r="I165" s="90" t="s">
        <v>17</v>
      </c>
      <c r="J165" s="29">
        <v>1</v>
      </c>
      <c r="K165" s="96"/>
      <c r="L165" s="181"/>
      <c r="M165" s="96"/>
    </row>
    <row r="166" spans="1:14" s="8" customFormat="1" ht="33.75" customHeight="1" x14ac:dyDescent="0.2">
      <c r="A166" s="97"/>
      <c r="B166" s="100"/>
      <c r="C166" s="15" t="s">
        <v>18</v>
      </c>
      <c r="D166" s="16">
        <f t="shared" si="40"/>
        <v>1072</v>
      </c>
      <c r="E166" s="16">
        <v>0</v>
      </c>
      <c r="F166" s="16">
        <f t="shared" si="40"/>
        <v>0</v>
      </c>
      <c r="G166" s="16">
        <f t="shared" si="32"/>
        <v>0</v>
      </c>
      <c r="H166" s="97"/>
      <c r="I166" s="90" t="s">
        <v>19</v>
      </c>
      <c r="J166" s="17">
        <f>(J163+0.5*J164)/J162</f>
        <v>0</v>
      </c>
      <c r="K166" s="97"/>
      <c r="L166" s="182"/>
      <c r="M166" s="97"/>
    </row>
    <row r="167" spans="1:14" s="8" customFormat="1" ht="17.25" customHeight="1" x14ac:dyDescent="0.2">
      <c r="A167" s="95" t="s">
        <v>94</v>
      </c>
      <c r="B167" s="98" t="s">
        <v>95</v>
      </c>
      <c r="C167" s="12" t="s">
        <v>10</v>
      </c>
      <c r="D167" s="19">
        <f>SUM(D168:D171)</f>
        <v>2950.9</v>
      </c>
      <c r="E167" s="19">
        <f>SUM(E168:E171)</f>
        <v>1723</v>
      </c>
      <c r="F167" s="19">
        <f>SUM(F168:F171)</f>
        <v>1723</v>
      </c>
      <c r="G167" s="16">
        <f t="shared" si="32"/>
        <v>58.388966078145643</v>
      </c>
      <c r="H167" s="110" t="s">
        <v>96</v>
      </c>
      <c r="I167" s="95" t="s">
        <v>387</v>
      </c>
      <c r="J167" s="95" t="s">
        <v>29</v>
      </c>
      <c r="K167" s="95" t="s">
        <v>93</v>
      </c>
      <c r="L167" s="95"/>
      <c r="M167" s="95">
        <v>833</v>
      </c>
    </row>
    <row r="168" spans="1:14" s="8" customFormat="1" ht="12.75" customHeight="1" x14ac:dyDescent="0.2">
      <c r="A168" s="96"/>
      <c r="B168" s="99"/>
      <c r="C168" s="15" t="s">
        <v>12</v>
      </c>
      <c r="D168" s="30">
        <v>544.9</v>
      </c>
      <c r="E168" s="30">
        <v>499.7</v>
      </c>
      <c r="F168" s="30">
        <f>E168</f>
        <v>499.7</v>
      </c>
      <c r="G168" s="16">
        <f t="shared" si="32"/>
        <v>91.704899981648012</v>
      </c>
      <c r="H168" s="111"/>
      <c r="I168" s="96"/>
      <c r="J168" s="96"/>
      <c r="K168" s="96"/>
      <c r="L168" s="96"/>
      <c r="M168" s="96"/>
      <c r="N168" s="18"/>
    </row>
    <row r="169" spans="1:14" s="8" customFormat="1" ht="12.75" customHeight="1" x14ac:dyDescent="0.2">
      <c r="A169" s="96"/>
      <c r="B169" s="99"/>
      <c r="C169" s="15" t="s">
        <v>14</v>
      </c>
      <c r="D169" s="30">
        <v>1334</v>
      </c>
      <c r="E169" s="30">
        <v>1223.3</v>
      </c>
      <c r="F169" s="30">
        <f>E169</f>
        <v>1223.3</v>
      </c>
      <c r="G169" s="16">
        <f t="shared" si="32"/>
        <v>91.701649175412285</v>
      </c>
      <c r="H169" s="111"/>
      <c r="I169" s="96"/>
      <c r="J169" s="96"/>
      <c r="K169" s="96"/>
      <c r="L169" s="96"/>
      <c r="M169" s="96"/>
    </row>
    <row r="170" spans="1:14" s="8" customFormat="1" ht="21.75" customHeight="1" x14ac:dyDescent="0.2">
      <c r="A170" s="96"/>
      <c r="B170" s="99"/>
      <c r="C170" s="15" t="s">
        <v>16</v>
      </c>
      <c r="D170" s="16">
        <v>0</v>
      </c>
      <c r="E170" s="16">
        <v>0</v>
      </c>
      <c r="F170" s="16">
        <v>0</v>
      </c>
      <c r="G170" s="16">
        <v>0</v>
      </c>
      <c r="H170" s="111"/>
      <c r="I170" s="96"/>
      <c r="J170" s="96"/>
      <c r="K170" s="96"/>
      <c r="L170" s="96"/>
      <c r="M170" s="96"/>
    </row>
    <row r="171" spans="1:14" s="8" customFormat="1" ht="111.75" customHeight="1" x14ac:dyDescent="0.2">
      <c r="A171" s="97"/>
      <c r="B171" s="100"/>
      <c r="C171" s="15" t="s">
        <v>18</v>
      </c>
      <c r="D171" s="30">
        <v>1072</v>
      </c>
      <c r="E171" s="30">
        <v>0</v>
      </c>
      <c r="F171" s="30">
        <v>0</v>
      </c>
      <c r="G171" s="16">
        <f t="shared" si="32"/>
        <v>0</v>
      </c>
      <c r="H171" s="112"/>
      <c r="I171" s="97"/>
      <c r="J171" s="97"/>
      <c r="K171" s="97"/>
      <c r="L171" s="97"/>
      <c r="M171" s="97"/>
    </row>
    <row r="172" spans="1:14" s="8" customFormat="1" ht="18" hidden="1" customHeight="1" x14ac:dyDescent="0.2">
      <c r="A172" s="95" t="s">
        <v>97</v>
      </c>
      <c r="B172" s="98" t="s">
        <v>98</v>
      </c>
      <c r="C172" s="12" t="s">
        <v>10</v>
      </c>
      <c r="D172" s="19">
        <f>SUM(D173:D176)</f>
        <v>0</v>
      </c>
      <c r="E172" s="19">
        <f>SUM(E173:E176)</f>
        <v>0</v>
      </c>
      <c r="F172" s="19">
        <f>SUM(F173:F176)</f>
        <v>0</v>
      </c>
      <c r="G172" s="16" t="e">
        <f>SUM(F172)/D172*100</f>
        <v>#DIV/0!</v>
      </c>
      <c r="H172" s="110" t="s">
        <v>96</v>
      </c>
      <c r="I172" s="95"/>
      <c r="J172" s="95"/>
      <c r="K172" s="95" t="s">
        <v>93</v>
      </c>
      <c r="L172" s="95"/>
      <c r="M172" s="91"/>
    </row>
    <row r="173" spans="1:14" s="8" customFormat="1" ht="18" hidden="1" customHeight="1" x14ac:dyDescent="0.2">
      <c r="A173" s="96"/>
      <c r="B173" s="99"/>
      <c r="C173" s="15" t="s">
        <v>12</v>
      </c>
      <c r="D173" s="30">
        <v>0</v>
      </c>
      <c r="E173" s="30">
        <v>0</v>
      </c>
      <c r="F173" s="30">
        <v>0</v>
      </c>
      <c r="G173" s="16" t="e">
        <f t="shared" si="32"/>
        <v>#DIV/0!</v>
      </c>
      <c r="H173" s="111"/>
      <c r="I173" s="96"/>
      <c r="J173" s="96"/>
      <c r="K173" s="96"/>
      <c r="L173" s="96"/>
      <c r="M173" s="91"/>
    </row>
    <row r="174" spans="1:14" s="8" customFormat="1" ht="18" hidden="1" customHeight="1" x14ac:dyDescent="0.2">
      <c r="A174" s="96"/>
      <c r="B174" s="99"/>
      <c r="C174" s="15" t="s">
        <v>14</v>
      </c>
      <c r="D174" s="16">
        <v>0</v>
      </c>
      <c r="E174" s="16">
        <v>0</v>
      </c>
      <c r="F174" s="16">
        <v>0</v>
      </c>
      <c r="G174" s="16">
        <v>0</v>
      </c>
      <c r="H174" s="111"/>
      <c r="I174" s="96"/>
      <c r="J174" s="96"/>
      <c r="K174" s="96"/>
      <c r="L174" s="96"/>
      <c r="M174" s="91">
        <v>827</v>
      </c>
    </row>
    <row r="175" spans="1:14" s="8" customFormat="1" ht="18" hidden="1" customHeight="1" x14ac:dyDescent="0.2">
      <c r="A175" s="96"/>
      <c r="B175" s="99"/>
      <c r="C175" s="15" t="s">
        <v>16</v>
      </c>
      <c r="D175" s="16">
        <v>0</v>
      </c>
      <c r="E175" s="16">
        <v>0</v>
      </c>
      <c r="F175" s="16">
        <v>0</v>
      </c>
      <c r="G175" s="16">
        <v>0</v>
      </c>
      <c r="H175" s="111"/>
      <c r="I175" s="96"/>
      <c r="J175" s="96"/>
      <c r="K175" s="96"/>
      <c r="L175" s="96"/>
      <c r="M175" s="91"/>
    </row>
    <row r="176" spans="1:14" s="8" customFormat="1" ht="18" hidden="1" customHeight="1" x14ac:dyDescent="0.2">
      <c r="A176" s="97"/>
      <c r="B176" s="100"/>
      <c r="C176" s="15" t="s">
        <v>18</v>
      </c>
      <c r="D176" s="16">
        <v>0</v>
      </c>
      <c r="E176" s="16">
        <v>0</v>
      </c>
      <c r="F176" s="16">
        <v>0</v>
      </c>
      <c r="G176" s="16">
        <v>0</v>
      </c>
      <c r="H176" s="112"/>
      <c r="I176" s="97"/>
      <c r="J176" s="97"/>
      <c r="K176" s="97"/>
      <c r="L176" s="97"/>
      <c r="M176" s="92"/>
    </row>
    <row r="177" spans="1:13" s="8" customFormat="1" ht="18" customHeight="1" x14ac:dyDescent="0.2">
      <c r="A177" s="107" t="s">
        <v>282</v>
      </c>
      <c r="B177" s="104" t="s">
        <v>283</v>
      </c>
      <c r="C177" s="12" t="s">
        <v>10</v>
      </c>
      <c r="D177" s="19">
        <f>SUM(D178:D181)</f>
        <v>46116.7</v>
      </c>
      <c r="E177" s="19">
        <f>SUM(E178:E181)</f>
        <v>0</v>
      </c>
      <c r="F177" s="19">
        <f>SUM(F178:F181)</f>
        <v>0</v>
      </c>
      <c r="G177" s="16">
        <v>0</v>
      </c>
      <c r="H177" s="113"/>
      <c r="I177" s="90" t="s">
        <v>11</v>
      </c>
      <c r="J177" s="29">
        <f>J178+J179+J180</f>
        <v>1</v>
      </c>
      <c r="K177" s="95" t="s">
        <v>307</v>
      </c>
      <c r="L177" s="95"/>
      <c r="M177" s="207"/>
    </row>
    <row r="178" spans="1:13" s="8" customFormat="1" ht="18" customHeight="1" x14ac:dyDescent="0.2">
      <c r="A178" s="108"/>
      <c r="B178" s="105"/>
      <c r="C178" s="15" t="s">
        <v>12</v>
      </c>
      <c r="D178" s="16">
        <f>D183</f>
        <v>26163.599999999999</v>
      </c>
      <c r="E178" s="16">
        <f t="shared" ref="E178:F179" si="41">E183</f>
        <v>0</v>
      </c>
      <c r="F178" s="16">
        <f t="shared" si="41"/>
        <v>0</v>
      </c>
      <c r="G178" s="16">
        <v>0</v>
      </c>
      <c r="H178" s="114"/>
      <c r="I178" s="90" t="s">
        <v>13</v>
      </c>
      <c r="J178" s="93">
        <v>0</v>
      </c>
      <c r="K178" s="96"/>
      <c r="L178" s="96"/>
      <c r="M178" s="207"/>
    </row>
    <row r="179" spans="1:13" s="8" customFormat="1" ht="18" customHeight="1" x14ac:dyDescent="0.2">
      <c r="A179" s="108"/>
      <c r="B179" s="105"/>
      <c r="C179" s="15" t="s">
        <v>14</v>
      </c>
      <c r="D179" s="16">
        <f>D184</f>
        <v>18576.099999999999</v>
      </c>
      <c r="E179" s="16">
        <f t="shared" si="41"/>
        <v>0</v>
      </c>
      <c r="F179" s="16">
        <f t="shared" si="41"/>
        <v>0</v>
      </c>
      <c r="G179" s="16">
        <v>0</v>
      </c>
      <c r="H179" s="114"/>
      <c r="I179" s="90" t="s">
        <v>15</v>
      </c>
      <c r="J179" s="93">
        <v>0</v>
      </c>
      <c r="K179" s="96"/>
      <c r="L179" s="96"/>
      <c r="M179" s="207"/>
    </row>
    <row r="180" spans="1:13" s="8" customFormat="1" ht="18" customHeight="1" x14ac:dyDescent="0.2">
      <c r="A180" s="108"/>
      <c r="B180" s="105"/>
      <c r="C180" s="15" t="s">
        <v>16</v>
      </c>
      <c r="D180" s="16">
        <f t="shared" ref="D180:F181" si="42">D185</f>
        <v>1377</v>
      </c>
      <c r="E180" s="16">
        <f t="shared" si="42"/>
        <v>0</v>
      </c>
      <c r="F180" s="16">
        <f t="shared" si="42"/>
        <v>0</v>
      </c>
      <c r="G180" s="16">
        <v>0</v>
      </c>
      <c r="H180" s="114"/>
      <c r="I180" s="90" t="s">
        <v>17</v>
      </c>
      <c r="J180" s="93">
        <v>1</v>
      </c>
      <c r="K180" s="96"/>
      <c r="L180" s="96"/>
      <c r="M180" s="207"/>
    </row>
    <row r="181" spans="1:13" s="8" customFormat="1" ht="18" customHeight="1" x14ac:dyDescent="0.2">
      <c r="A181" s="109"/>
      <c r="B181" s="106"/>
      <c r="C181" s="15" t="s">
        <v>18</v>
      </c>
      <c r="D181" s="16">
        <f t="shared" si="42"/>
        <v>0</v>
      </c>
      <c r="E181" s="16">
        <f t="shared" si="42"/>
        <v>0</v>
      </c>
      <c r="F181" s="16">
        <f t="shared" si="42"/>
        <v>0</v>
      </c>
      <c r="G181" s="16">
        <v>0</v>
      </c>
      <c r="H181" s="115"/>
      <c r="I181" s="90" t="s">
        <v>19</v>
      </c>
      <c r="J181" s="93">
        <f>(J178+(0.5*J179))/J177%</f>
        <v>0</v>
      </c>
      <c r="K181" s="97"/>
      <c r="L181" s="96"/>
      <c r="M181" s="207"/>
    </row>
    <row r="182" spans="1:13" s="8" customFormat="1" ht="18" customHeight="1" x14ac:dyDescent="0.2">
      <c r="A182" s="202" t="s">
        <v>308</v>
      </c>
      <c r="B182" s="104" t="s">
        <v>309</v>
      </c>
      <c r="C182" s="12" t="s">
        <v>10</v>
      </c>
      <c r="D182" s="19">
        <f>SUM(D183:D186)</f>
        <v>46116.7</v>
      </c>
      <c r="E182" s="19">
        <f>SUM(E183:E186)</f>
        <v>0</v>
      </c>
      <c r="F182" s="19">
        <f>SUM(F183:F186)</f>
        <v>0</v>
      </c>
      <c r="G182" s="16">
        <v>0</v>
      </c>
      <c r="H182" s="95" t="s">
        <v>310</v>
      </c>
      <c r="I182" s="95" t="s">
        <v>311</v>
      </c>
      <c r="J182" s="95" t="s">
        <v>163</v>
      </c>
      <c r="K182" s="95" t="s">
        <v>307</v>
      </c>
      <c r="L182" s="127" t="s">
        <v>312</v>
      </c>
      <c r="M182" s="183">
        <v>807</v>
      </c>
    </row>
    <row r="183" spans="1:13" s="8" customFormat="1" ht="18" customHeight="1" x14ac:dyDescent="0.2">
      <c r="A183" s="203"/>
      <c r="B183" s="105"/>
      <c r="C183" s="15" t="s">
        <v>12</v>
      </c>
      <c r="D183" s="16">
        <v>26163.599999999999</v>
      </c>
      <c r="E183" s="16">
        <v>0</v>
      </c>
      <c r="F183" s="16">
        <v>0</v>
      </c>
      <c r="G183" s="16">
        <v>0</v>
      </c>
      <c r="H183" s="205"/>
      <c r="I183" s="96"/>
      <c r="J183" s="96"/>
      <c r="K183" s="96"/>
      <c r="L183" s="127"/>
      <c r="M183" s="184"/>
    </row>
    <row r="184" spans="1:13" s="8" customFormat="1" ht="18" customHeight="1" x14ac:dyDescent="0.2">
      <c r="A184" s="203"/>
      <c r="B184" s="105"/>
      <c r="C184" s="15" t="s">
        <v>14</v>
      </c>
      <c r="D184" s="16">
        <v>18576.099999999999</v>
      </c>
      <c r="E184" s="16">
        <f t="shared" ref="E184:F184" si="43">E189</f>
        <v>0</v>
      </c>
      <c r="F184" s="16">
        <f t="shared" si="43"/>
        <v>0</v>
      </c>
      <c r="G184" s="16">
        <v>0</v>
      </c>
      <c r="H184" s="205"/>
      <c r="I184" s="96"/>
      <c r="J184" s="96"/>
      <c r="K184" s="96"/>
      <c r="L184" s="127"/>
      <c r="M184" s="184"/>
    </row>
    <row r="185" spans="1:13" s="8" customFormat="1" ht="18" customHeight="1" x14ac:dyDescent="0.2">
      <c r="A185" s="203"/>
      <c r="B185" s="105"/>
      <c r="C185" s="15" t="s">
        <v>16</v>
      </c>
      <c r="D185" s="16">
        <v>1377</v>
      </c>
      <c r="E185" s="16">
        <v>0</v>
      </c>
      <c r="F185" s="16">
        <v>0</v>
      </c>
      <c r="G185" s="16">
        <v>0</v>
      </c>
      <c r="H185" s="205"/>
      <c r="I185" s="96"/>
      <c r="J185" s="96"/>
      <c r="K185" s="96"/>
      <c r="L185" s="127"/>
      <c r="M185" s="184"/>
    </row>
    <row r="186" spans="1:13" s="8" customFormat="1" ht="253.5" customHeight="1" x14ac:dyDescent="0.2">
      <c r="A186" s="204"/>
      <c r="B186" s="106"/>
      <c r="C186" s="15" t="s">
        <v>18</v>
      </c>
      <c r="D186" s="16">
        <f t="shared" ref="D186:F186" si="44">D191</f>
        <v>0</v>
      </c>
      <c r="E186" s="16">
        <f t="shared" si="44"/>
        <v>0</v>
      </c>
      <c r="F186" s="16">
        <f t="shared" si="44"/>
        <v>0</v>
      </c>
      <c r="G186" s="16">
        <v>0</v>
      </c>
      <c r="H186" s="206"/>
      <c r="I186" s="97"/>
      <c r="J186" s="97"/>
      <c r="K186" s="97"/>
      <c r="L186" s="127"/>
      <c r="M186" s="185"/>
    </row>
    <row r="187" spans="1:13" s="8" customFormat="1" ht="41.25" customHeight="1" x14ac:dyDescent="0.2">
      <c r="A187" s="95" t="s">
        <v>99</v>
      </c>
      <c r="B187" s="98" t="s">
        <v>100</v>
      </c>
      <c r="C187" s="12" t="s">
        <v>10</v>
      </c>
      <c r="D187" s="19">
        <f>SUM(D188:D191)</f>
        <v>0</v>
      </c>
      <c r="E187" s="19">
        <f>SUM(E188:E191)</f>
        <v>0</v>
      </c>
      <c r="F187" s="19">
        <f>SUM(F188:F191)</f>
        <v>0</v>
      </c>
      <c r="G187" s="16">
        <v>0</v>
      </c>
      <c r="H187" s="95"/>
      <c r="I187" s="90" t="s">
        <v>11</v>
      </c>
      <c r="J187" s="93">
        <f>J188+J189+J190</f>
        <v>1</v>
      </c>
      <c r="K187" s="95" t="s">
        <v>313</v>
      </c>
      <c r="L187" s="95"/>
      <c r="M187" s="95"/>
    </row>
    <row r="188" spans="1:13" s="8" customFormat="1" ht="21" customHeight="1" x14ac:dyDescent="0.2">
      <c r="A188" s="96"/>
      <c r="B188" s="99"/>
      <c r="C188" s="15" t="s">
        <v>12</v>
      </c>
      <c r="D188" s="16">
        <v>0</v>
      </c>
      <c r="E188" s="16">
        <v>0</v>
      </c>
      <c r="F188" s="16">
        <v>0</v>
      </c>
      <c r="G188" s="16">
        <v>0</v>
      </c>
      <c r="H188" s="96"/>
      <c r="I188" s="90" t="s">
        <v>13</v>
      </c>
      <c r="J188" s="93">
        <v>0</v>
      </c>
      <c r="K188" s="96"/>
      <c r="L188" s="96"/>
      <c r="M188" s="96"/>
    </row>
    <row r="189" spans="1:13" s="8" customFormat="1" ht="21" customHeight="1" x14ac:dyDescent="0.2">
      <c r="A189" s="96"/>
      <c r="B189" s="99"/>
      <c r="C189" s="15" t="s">
        <v>14</v>
      </c>
      <c r="D189" s="16">
        <v>0</v>
      </c>
      <c r="E189" s="16">
        <v>0</v>
      </c>
      <c r="F189" s="16">
        <v>0</v>
      </c>
      <c r="G189" s="16">
        <v>0</v>
      </c>
      <c r="H189" s="96"/>
      <c r="I189" s="90" t="s">
        <v>15</v>
      </c>
      <c r="J189" s="93">
        <v>0</v>
      </c>
      <c r="K189" s="96"/>
      <c r="L189" s="96"/>
      <c r="M189" s="96"/>
    </row>
    <row r="190" spans="1:13" s="8" customFormat="1" ht="21" customHeight="1" x14ac:dyDescent="0.2">
      <c r="A190" s="96"/>
      <c r="B190" s="99"/>
      <c r="C190" s="15" t="s">
        <v>16</v>
      </c>
      <c r="D190" s="16">
        <v>0</v>
      </c>
      <c r="E190" s="16">
        <v>0</v>
      </c>
      <c r="F190" s="16">
        <v>0</v>
      </c>
      <c r="G190" s="16">
        <v>0</v>
      </c>
      <c r="H190" s="96"/>
      <c r="I190" s="90" t="s">
        <v>17</v>
      </c>
      <c r="J190" s="93">
        <v>1</v>
      </c>
      <c r="K190" s="96"/>
      <c r="L190" s="96"/>
      <c r="M190" s="96"/>
    </row>
    <row r="191" spans="1:13" s="8" customFormat="1" ht="21" customHeight="1" x14ac:dyDescent="0.2">
      <c r="A191" s="97"/>
      <c r="B191" s="100"/>
      <c r="C191" s="15" t="s">
        <v>18</v>
      </c>
      <c r="D191" s="16">
        <v>0</v>
      </c>
      <c r="E191" s="16">
        <v>0</v>
      </c>
      <c r="F191" s="16">
        <v>0</v>
      </c>
      <c r="G191" s="16">
        <v>0</v>
      </c>
      <c r="H191" s="97"/>
      <c r="I191" s="90" t="s">
        <v>19</v>
      </c>
      <c r="J191" s="93">
        <f>(J188+(0.5*J189))/J187%</f>
        <v>0</v>
      </c>
      <c r="K191" s="97"/>
      <c r="L191" s="97"/>
      <c r="M191" s="97"/>
    </row>
    <row r="192" spans="1:13" s="8" customFormat="1" ht="21.75" customHeight="1" x14ac:dyDescent="0.2">
      <c r="A192" s="208" t="s">
        <v>101</v>
      </c>
      <c r="B192" s="98" t="s">
        <v>102</v>
      </c>
      <c r="C192" s="12" t="s">
        <v>10</v>
      </c>
      <c r="D192" s="19">
        <f>SUM(D193:D196)</f>
        <v>0</v>
      </c>
      <c r="E192" s="19">
        <f>SUM(E193:E196)</f>
        <v>0</v>
      </c>
      <c r="F192" s="19">
        <f>SUM(F193:F196)</f>
        <v>0</v>
      </c>
      <c r="G192" s="16">
        <v>0</v>
      </c>
      <c r="H192" s="95" t="s">
        <v>103</v>
      </c>
      <c r="I192" s="95" t="s">
        <v>315</v>
      </c>
      <c r="J192" s="95" t="s">
        <v>163</v>
      </c>
      <c r="K192" s="95" t="s">
        <v>313</v>
      </c>
      <c r="L192" s="95" t="s">
        <v>388</v>
      </c>
      <c r="M192" s="95">
        <v>833</v>
      </c>
    </row>
    <row r="193" spans="1:13" s="8" customFormat="1" ht="18" customHeight="1" x14ac:dyDescent="0.2">
      <c r="A193" s="209"/>
      <c r="B193" s="99"/>
      <c r="C193" s="15" t="s">
        <v>12</v>
      </c>
      <c r="D193" s="16">
        <v>0</v>
      </c>
      <c r="E193" s="16">
        <v>0</v>
      </c>
      <c r="F193" s="16">
        <v>0</v>
      </c>
      <c r="G193" s="16">
        <v>0</v>
      </c>
      <c r="H193" s="96"/>
      <c r="I193" s="96"/>
      <c r="J193" s="96"/>
      <c r="K193" s="96"/>
      <c r="L193" s="96"/>
      <c r="M193" s="96"/>
    </row>
    <row r="194" spans="1:13" s="8" customFormat="1" ht="18" customHeight="1" x14ac:dyDescent="0.2">
      <c r="A194" s="209"/>
      <c r="B194" s="99"/>
      <c r="C194" s="15" t="s">
        <v>14</v>
      </c>
      <c r="D194" s="16">
        <v>0</v>
      </c>
      <c r="E194" s="16">
        <v>0</v>
      </c>
      <c r="F194" s="16">
        <v>0</v>
      </c>
      <c r="G194" s="16">
        <v>0</v>
      </c>
      <c r="H194" s="96"/>
      <c r="I194" s="96"/>
      <c r="J194" s="96"/>
      <c r="K194" s="96"/>
      <c r="L194" s="96"/>
      <c r="M194" s="96"/>
    </row>
    <row r="195" spans="1:13" s="8" customFormat="1" ht="18" customHeight="1" x14ac:dyDescent="0.2">
      <c r="A195" s="209"/>
      <c r="B195" s="99"/>
      <c r="C195" s="15" t="s">
        <v>16</v>
      </c>
      <c r="D195" s="16">
        <v>0</v>
      </c>
      <c r="E195" s="16">
        <v>0</v>
      </c>
      <c r="F195" s="16">
        <v>0</v>
      </c>
      <c r="G195" s="16">
        <v>0</v>
      </c>
      <c r="H195" s="96"/>
      <c r="I195" s="96"/>
      <c r="J195" s="96"/>
      <c r="K195" s="96"/>
      <c r="L195" s="96"/>
      <c r="M195" s="96"/>
    </row>
    <row r="196" spans="1:13" s="8" customFormat="1" ht="42" customHeight="1" x14ac:dyDescent="0.2">
      <c r="A196" s="210"/>
      <c r="B196" s="100"/>
      <c r="C196" s="15" t="s">
        <v>18</v>
      </c>
      <c r="D196" s="16">
        <v>0</v>
      </c>
      <c r="E196" s="16">
        <v>0</v>
      </c>
      <c r="F196" s="16">
        <v>0</v>
      </c>
      <c r="G196" s="16">
        <v>0</v>
      </c>
      <c r="H196" s="97"/>
      <c r="I196" s="97"/>
      <c r="J196" s="97"/>
      <c r="K196" s="97"/>
      <c r="L196" s="97"/>
      <c r="M196" s="97"/>
    </row>
    <row r="197" spans="1:13" s="243" customFormat="1" ht="27" customHeight="1" x14ac:dyDescent="0.25">
      <c r="A197" s="244" t="s">
        <v>104</v>
      </c>
      <c r="B197" s="177" t="s">
        <v>105</v>
      </c>
      <c r="C197" s="69" t="s">
        <v>10</v>
      </c>
      <c r="D197" s="70">
        <f>SUM(D198:D201)</f>
        <v>173100.152</v>
      </c>
      <c r="E197" s="70">
        <f>SUM(E198:E201)</f>
        <v>110455.011</v>
      </c>
      <c r="F197" s="70">
        <f>SUM(F198:F201)</f>
        <v>102727.08100000001</v>
      </c>
      <c r="G197" s="71">
        <f>F197/D197*100</f>
        <v>59.345459731312076</v>
      </c>
      <c r="H197" s="145"/>
      <c r="I197" s="72" t="s">
        <v>11</v>
      </c>
      <c r="J197" s="72">
        <v>15</v>
      </c>
      <c r="K197" s="116" t="s">
        <v>21</v>
      </c>
      <c r="L197" s="130"/>
      <c r="M197" s="130">
        <v>826</v>
      </c>
    </row>
    <row r="198" spans="1:13" s="243" customFormat="1" ht="22.5" customHeight="1" x14ac:dyDescent="0.25">
      <c r="A198" s="175"/>
      <c r="B198" s="175"/>
      <c r="C198" s="73" t="s">
        <v>12</v>
      </c>
      <c r="D198" s="74">
        <f t="shared" ref="D198:F201" si="45">D203+D238+D263+D278</f>
        <v>173100.152</v>
      </c>
      <c r="E198" s="74">
        <f t="shared" si="45"/>
        <v>110455.011</v>
      </c>
      <c r="F198" s="74">
        <f t="shared" si="45"/>
        <v>102727.08100000001</v>
      </c>
      <c r="G198" s="71">
        <f>F198/D198*100</f>
        <v>59.345459731312076</v>
      </c>
      <c r="H198" s="175"/>
      <c r="I198" s="72" t="s">
        <v>13</v>
      </c>
      <c r="J198" s="72">
        <v>1</v>
      </c>
      <c r="K198" s="117"/>
      <c r="L198" s="131"/>
      <c r="M198" s="131"/>
    </row>
    <row r="199" spans="1:13" s="243" customFormat="1" ht="15" customHeight="1" x14ac:dyDescent="0.25">
      <c r="A199" s="175"/>
      <c r="B199" s="175"/>
      <c r="C199" s="73" t="s">
        <v>14</v>
      </c>
      <c r="D199" s="75">
        <f t="shared" si="45"/>
        <v>0</v>
      </c>
      <c r="E199" s="75">
        <f t="shared" si="45"/>
        <v>0</v>
      </c>
      <c r="F199" s="75">
        <f t="shared" si="45"/>
        <v>0</v>
      </c>
      <c r="G199" s="76">
        <v>0</v>
      </c>
      <c r="H199" s="175"/>
      <c r="I199" s="72" t="s">
        <v>15</v>
      </c>
      <c r="J199" s="72">
        <v>14</v>
      </c>
      <c r="K199" s="117"/>
      <c r="L199" s="131"/>
      <c r="M199" s="131"/>
    </row>
    <row r="200" spans="1:13" s="243" customFormat="1" ht="15" customHeight="1" x14ac:dyDescent="0.25">
      <c r="A200" s="175"/>
      <c r="B200" s="175"/>
      <c r="C200" s="73" t="s">
        <v>16</v>
      </c>
      <c r="D200" s="75">
        <f t="shared" si="45"/>
        <v>0</v>
      </c>
      <c r="E200" s="75">
        <f t="shared" si="45"/>
        <v>0</v>
      </c>
      <c r="F200" s="75">
        <f t="shared" si="45"/>
        <v>0</v>
      </c>
      <c r="G200" s="76">
        <v>0</v>
      </c>
      <c r="H200" s="175"/>
      <c r="I200" s="72" t="s">
        <v>17</v>
      </c>
      <c r="J200" s="72">
        <v>0</v>
      </c>
      <c r="K200" s="117"/>
      <c r="L200" s="131"/>
      <c r="M200" s="131"/>
    </row>
    <row r="201" spans="1:13" s="243" customFormat="1" ht="26.25" customHeight="1" x14ac:dyDescent="0.25">
      <c r="A201" s="176"/>
      <c r="B201" s="176"/>
      <c r="C201" s="73" t="s">
        <v>18</v>
      </c>
      <c r="D201" s="75">
        <f t="shared" si="45"/>
        <v>0</v>
      </c>
      <c r="E201" s="75">
        <f t="shared" si="45"/>
        <v>0</v>
      </c>
      <c r="F201" s="75">
        <f t="shared" si="45"/>
        <v>0</v>
      </c>
      <c r="G201" s="76">
        <v>0</v>
      </c>
      <c r="H201" s="176"/>
      <c r="I201" s="72" t="s">
        <v>19</v>
      </c>
      <c r="J201" s="77">
        <f>(J198+0.5*J199)/J197</f>
        <v>0.53333333333333333</v>
      </c>
      <c r="K201" s="118"/>
      <c r="L201" s="131"/>
      <c r="M201" s="131"/>
    </row>
    <row r="202" spans="1:13" s="243" customFormat="1" ht="30" customHeight="1" x14ac:dyDescent="0.25">
      <c r="A202" s="116" t="s">
        <v>106</v>
      </c>
      <c r="B202" s="142" t="s">
        <v>349</v>
      </c>
      <c r="C202" s="69" t="s">
        <v>10</v>
      </c>
      <c r="D202" s="60">
        <f>SUM(D203:D206)</f>
        <v>0</v>
      </c>
      <c r="E202" s="60">
        <f>SUM(E203:E206)</f>
        <v>0</v>
      </c>
      <c r="F202" s="60">
        <f>SUM(F203:F206)</f>
        <v>0</v>
      </c>
      <c r="G202" s="76">
        <v>0</v>
      </c>
      <c r="H202" s="116"/>
      <c r="I202" s="78" t="s">
        <v>11</v>
      </c>
      <c r="J202" s="78">
        <v>6</v>
      </c>
      <c r="K202" s="116" t="s">
        <v>21</v>
      </c>
      <c r="L202" s="130"/>
      <c r="M202" s="145">
        <v>826</v>
      </c>
    </row>
    <row r="203" spans="1:13" s="243" customFormat="1" ht="15" customHeight="1" x14ac:dyDescent="0.25">
      <c r="A203" s="117"/>
      <c r="B203" s="143"/>
      <c r="C203" s="73" t="s">
        <v>12</v>
      </c>
      <c r="D203" s="75">
        <f t="shared" ref="D203:F206" si="46">D208+D213+D218+D223+D228+D233</f>
        <v>0</v>
      </c>
      <c r="E203" s="75">
        <f t="shared" si="46"/>
        <v>0</v>
      </c>
      <c r="F203" s="75">
        <f t="shared" si="46"/>
        <v>0</v>
      </c>
      <c r="G203" s="76">
        <v>0</v>
      </c>
      <c r="H203" s="175"/>
      <c r="I203" s="78" t="s">
        <v>13</v>
      </c>
      <c r="J203" s="78">
        <v>0</v>
      </c>
      <c r="K203" s="117"/>
      <c r="L203" s="131"/>
      <c r="M203" s="146"/>
    </row>
    <row r="204" spans="1:13" s="243" customFormat="1" ht="15" customHeight="1" x14ac:dyDescent="0.25">
      <c r="A204" s="117"/>
      <c r="B204" s="143"/>
      <c r="C204" s="73" t="s">
        <v>14</v>
      </c>
      <c r="D204" s="75">
        <f t="shared" si="46"/>
        <v>0</v>
      </c>
      <c r="E204" s="75">
        <f t="shared" si="46"/>
        <v>0</v>
      </c>
      <c r="F204" s="75">
        <f t="shared" si="46"/>
        <v>0</v>
      </c>
      <c r="G204" s="76">
        <v>0</v>
      </c>
      <c r="H204" s="175"/>
      <c r="I204" s="78" t="s">
        <v>15</v>
      </c>
      <c r="J204" s="78">
        <v>6</v>
      </c>
      <c r="K204" s="117"/>
      <c r="L204" s="131"/>
      <c r="M204" s="146"/>
    </row>
    <row r="205" spans="1:13" s="243" customFormat="1" ht="21" customHeight="1" x14ac:dyDescent="0.25">
      <c r="A205" s="117"/>
      <c r="B205" s="143"/>
      <c r="C205" s="73" t="s">
        <v>16</v>
      </c>
      <c r="D205" s="75">
        <f t="shared" si="46"/>
        <v>0</v>
      </c>
      <c r="E205" s="75">
        <f t="shared" si="46"/>
        <v>0</v>
      </c>
      <c r="F205" s="75">
        <f t="shared" si="46"/>
        <v>0</v>
      </c>
      <c r="G205" s="76">
        <v>0</v>
      </c>
      <c r="H205" s="175"/>
      <c r="I205" s="78" t="s">
        <v>17</v>
      </c>
      <c r="J205" s="78">
        <v>0</v>
      </c>
      <c r="K205" s="117"/>
      <c r="L205" s="131"/>
      <c r="M205" s="146"/>
    </row>
    <row r="206" spans="1:13" s="243" customFormat="1" ht="15" customHeight="1" x14ac:dyDescent="0.25">
      <c r="A206" s="118"/>
      <c r="B206" s="144"/>
      <c r="C206" s="73" t="s">
        <v>18</v>
      </c>
      <c r="D206" s="75">
        <f t="shared" si="46"/>
        <v>0</v>
      </c>
      <c r="E206" s="75">
        <f t="shared" si="46"/>
        <v>0</v>
      </c>
      <c r="F206" s="75">
        <f t="shared" si="46"/>
        <v>0</v>
      </c>
      <c r="G206" s="76">
        <v>0</v>
      </c>
      <c r="H206" s="176"/>
      <c r="I206" s="78" t="s">
        <v>19</v>
      </c>
      <c r="J206" s="79">
        <v>0.5</v>
      </c>
      <c r="K206" s="118"/>
      <c r="L206" s="131"/>
      <c r="M206" s="147"/>
    </row>
    <row r="207" spans="1:13" s="243" customFormat="1" ht="37.5" customHeight="1" x14ac:dyDescent="0.25">
      <c r="A207" s="116" t="s">
        <v>107</v>
      </c>
      <c r="B207" s="245" t="s">
        <v>108</v>
      </c>
      <c r="C207" s="69" t="s">
        <v>10</v>
      </c>
      <c r="D207" s="60">
        <f>SUM(D208:D211)</f>
        <v>0</v>
      </c>
      <c r="E207" s="60">
        <f t="shared" ref="E207:G207" si="47">SUM(E208:E211)</f>
        <v>0</v>
      </c>
      <c r="F207" s="60">
        <f t="shared" si="47"/>
        <v>0</v>
      </c>
      <c r="G207" s="80">
        <f t="shared" si="47"/>
        <v>0</v>
      </c>
      <c r="H207" s="151" t="s">
        <v>109</v>
      </c>
      <c r="I207" s="139" t="s">
        <v>396</v>
      </c>
      <c r="J207" s="130" t="s">
        <v>29</v>
      </c>
      <c r="K207" s="116" t="s">
        <v>21</v>
      </c>
      <c r="L207" s="130"/>
      <c r="M207" s="130">
        <v>826</v>
      </c>
    </row>
    <row r="208" spans="1:13" s="243" customFormat="1" ht="35.25" customHeight="1" x14ac:dyDescent="0.25">
      <c r="A208" s="117"/>
      <c r="B208" s="246"/>
      <c r="C208" s="73" t="s">
        <v>12</v>
      </c>
      <c r="D208" s="75">
        <v>0</v>
      </c>
      <c r="E208" s="75">
        <v>0</v>
      </c>
      <c r="F208" s="75">
        <v>0</v>
      </c>
      <c r="G208" s="81">
        <v>0</v>
      </c>
      <c r="H208" s="137"/>
      <c r="I208" s="140"/>
      <c r="J208" s="130"/>
      <c r="K208" s="117"/>
      <c r="L208" s="131"/>
      <c r="M208" s="131"/>
    </row>
    <row r="209" spans="1:13" s="243" customFormat="1" ht="29.25" customHeight="1" x14ac:dyDescent="0.25">
      <c r="A209" s="117"/>
      <c r="B209" s="246"/>
      <c r="C209" s="73" t="s">
        <v>14</v>
      </c>
      <c r="D209" s="75">
        <v>0</v>
      </c>
      <c r="E209" s="75">
        <v>0</v>
      </c>
      <c r="F209" s="75">
        <v>0</v>
      </c>
      <c r="G209" s="81">
        <v>0</v>
      </c>
      <c r="H209" s="137"/>
      <c r="I209" s="140"/>
      <c r="J209" s="130"/>
      <c r="K209" s="117"/>
      <c r="L209" s="131"/>
      <c r="M209" s="131"/>
    </row>
    <row r="210" spans="1:13" s="243" customFormat="1" ht="285.75" customHeight="1" x14ac:dyDescent="0.25">
      <c r="A210" s="117"/>
      <c r="B210" s="246"/>
      <c r="C210" s="73" t="s">
        <v>16</v>
      </c>
      <c r="D210" s="75">
        <v>0</v>
      </c>
      <c r="E210" s="75">
        <v>0</v>
      </c>
      <c r="F210" s="75">
        <v>0</v>
      </c>
      <c r="G210" s="81">
        <v>0</v>
      </c>
      <c r="H210" s="137"/>
      <c r="I210" s="140"/>
      <c r="J210" s="130"/>
      <c r="K210" s="117"/>
      <c r="L210" s="131"/>
      <c r="M210" s="131"/>
    </row>
    <row r="211" spans="1:13" s="243" customFormat="1" ht="79.5" hidden="1" customHeight="1" x14ac:dyDescent="0.25">
      <c r="A211" s="118"/>
      <c r="B211" s="247"/>
      <c r="C211" s="73" t="s">
        <v>18</v>
      </c>
      <c r="D211" s="75">
        <v>0</v>
      </c>
      <c r="E211" s="75">
        <v>0</v>
      </c>
      <c r="F211" s="75">
        <v>0</v>
      </c>
      <c r="G211" s="81">
        <v>0</v>
      </c>
      <c r="H211" s="138"/>
      <c r="I211" s="141"/>
      <c r="J211" s="130"/>
      <c r="K211" s="118"/>
      <c r="L211" s="131"/>
      <c r="M211" s="131"/>
    </row>
    <row r="212" spans="1:13" s="243" customFormat="1" ht="20.25" customHeight="1" x14ac:dyDescent="0.25">
      <c r="A212" s="116" t="s">
        <v>110</v>
      </c>
      <c r="B212" s="245" t="s">
        <v>111</v>
      </c>
      <c r="C212" s="69" t="s">
        <v>10</v>
      </c>
      <c r="D212" s="60">
        <f>SUM(D213:D216)</f>
        <v>0</v>
      </c>
      <c r="E212" s="60">
        <f t="shared" ref="E212:G212" si="48">SUM(E213:E216)</f>
        <v>0</v>
      </c>
      <c r="F212" s="60">
        <f t="shared" si="48"/>
        <v>0</v>
      </c>
      <c r="G212" s="80">
        <f t="shared" si="48"/>
        <v>0</v>
      </c>
      <c r="H212" s="136" t="s">
        <v>112</v>
      </c>
      <c r="I212" s="145" t="s">
        <v>397</v>
      </c>
      <c r="J212" s="130" t="s">
        <v>29</v>
      </c>
      <c r="K212" s="116" t="s">
        <v>21</v>
      </c>
      <c r="L212" s="174"/>
      <c r="M212" s="130">
        <v>826</v>
      </c>
    </row>
    <row r="213" spans="1:13" s="243" customFormat="1" ht="15" customHeight="1" x14ac:dyDescent="0.25">
      <c r="A213" s="117"/>
      <c r="B213" s="246"/>
      <c r="C213" s="73" t="s">
        <v>12</v>
      </c>
      <c r="D213" s="75">
        <v>0</v>
      </c>
      <c r="E213" s="75">
        <v>0</v>
      </c>
      <c r="F213" s="75">
        <v>0</v>
      </c>
      <c r="G213" s="81">
        <v>0</v>
      </c>
      <c r="H213" s="137"/>
      <c r="I213" s="146"/>
      <c r="J213" s="130"/>
      <c r="K213" s="117"/>
      <c r="L213" s="131"/>
      <c r="M213" s="131"/>
    </row>
    <row r="214" spans="1:13" s="243" customFormat="1" ht="15" customHeight="1" x14ac:dyDescent="0.25">
      <c r="A214" s="117"/>
      <c r="B214" s="246"/>
      <c r="C214" s="73" t="s">
        <v>14</v>
      </c>
      <c r="D214" s="75">
        <v>0</v>
      </c>
      <c r="E214" s="75">
        <v>0</v>
      </c>
      <c r="F214" s="75">
        <v>0</v>
      </c>
      <c r="G214" s="81">
        <v>0</v>
      </c>
      <c r="H214" s="137"/>
      <c r="I214" s="146"/>
      <c r="J214" s="130"/>
      <c r="K214" s="117"/>
      <c r="L214" s="131"/>
      <c r="M214" s="131"/>
    </row>
    <row r="215" spans="1:13" s="243" customFormat="1" ht="19.5" customHeight="1" x14ac:dyDescent="0.25">
      <c r="A215" s="117"/>
      <c r="B215" s="246"/>
      <c r="C215" s="73" t="s">
        <v>16</v>
      </c>
      <c r="D215" s="75">
        <v>0</v>
      </c>
      <c r="E215" s="75">
        <v>0</v>
      </c>
      <c r="F215" s="75">
        <v>0</v>
      </c>
      <c r="G215" s="81">
        <v>0</v>
      </c>
      <c r="H215" s="137"/>
      <c r="I215" s="146"/>
      <c r="J215" s="130"/>
      <c r="K215" s="117"/>
      <c r="L215" s="131"/>
      <c r="M215" s="131"/>
    </row>
    <row r="216" spans="1:13" s="243" customFormat="1" ht="19.5" customHeight="1" x14ac:dyDescent="0.25">
      <c r="A216" s="118"/>
      <c r="B216" s="247"/>
      <c r="C216" s="73" t="s">
        <v>18</v>
      </c>
      <c r="D216" s="75">
        <v>0</v>
      </c>
      <c r="E216" s="75">
        <v>0</v>
      </c>
      <c r="F216" s="75">
        <v>0</v>
      </c>
      <c r="G216" s="81">
        <v>0</v>
      </c>
      <c r="H216" s="138"/>
      <c r="I216" s="147"/>
      <c r="J216" s="130"/>
      <c r="K216" s="118"/>
      <c r="L216" s="131"/>
      <c r="M216" s="131"/>
    </row>
    <row r="217" spans="1:13" s="243" customFormat="1" ht="21" customHeight="1" x14ac:dyDescent="0.25">
      <c r="A217" s="116" t="s">
        <v>113</v>
      </c>
      <c r="B217" s="245" t="s">
        <v>114</v>
      </c>
      <c r="C217" s="69" t="s">
        <v>10</v>
      </c>
      <c r="D217" s="60">
        <f>SUM(D218:D221)</f>
        <v>0</v>
      </c>
      <c r="E217" s="75">
        <v>0</v>
      </c>
      <c r="F217" s="75">
        <v>0</v>
      </c>
      <c r="G217" s="81">
        <v>0</v>
      </c>
      <c r="H217" s="136" t="s">
        <v>115</v>
      </c>
      <c r="I217" s="145" t="s">
        <v>398</v>
      </c>
      <c r="J217" s="130" t="s">
        <v>29</v>
      </c>
      <c r="K217" s="116" t="s">
        <v>21</v>
      </c>
      <c r="L217" s="130"/>
      <c r="M217" s="130">
        <v>826</v>
      </c>
    </row>
    <row r="218" spans="1:13" s="243" customFormat="1" ht="15" customHeight="1" x14ac:dyDescent="0.25">
      <c r="A218" s="117"/>
      <c r="B218" s="246"/>
      <c r="C218" s="73" t="s">
        <v>12</v>
      </c>
      <c r="D218" s="75">
        <v>0</v>
      </c>
      <c r="E218" s="75">
        <v>0</v>
      </c>
      <c r="F218" s="75">
        <v>0</v>
      </c>
      <c r="G218" s="81">
        <v>0</v>
      </c>
      <c r="H218" s="137"/>
      <c r="I218" s="146"/>
      <c r="J218" s="130"/>
      <c r="K218" s="117"/>
      <c r="L218" s="131"/>
      <c r="M218" s="131"/>
    </row>
    <row r="219" spans="1:13" s="243" customFormat="1" ht="15" customHeight="1" x14ac:dyDescent="0.25">
      <c r="A219" s="117"/>
      <c r="B219" s="246"/>
      <c r="C219" s="73" t="s">
        <v>14</v>
      </c>
      <c r="D219" s="75">
        <v>0</v>
      </c>
      <c r="E219" s="75">
        <v>0</v>
      </c>
      <c r="F219" s="75">
        <v>0</v>
      </c>
      <c r="G219" s="81">
        <v>0</v>
      </c>
      <c r="H219" s="137"/>
      <c r="I219" s="146"/>
      <c r="J219" s="130"/>
      <c r="K219" s="117"/>
      <c r="L219" s="131"/>
      <c r="M219" s="131"/>
    </row>
    <row r="220" spans="1:13" s="243" customFormat="1" ht="20.25" customHeight="1" x14ac:dyDescent="0.25">
      <c r="A220" s="117"/>
      <c r="B220" s="246"/>
      <c r="C220" s="73" t="s">
        <v>16</v>
      </c>
      <c r="D220" s="75">
        <v>0</v>
      </c>
      <c r="E220" s="75">
        <v>0</v>
      </c>
      <c r="F220" s="75">
        <v>0</v>
      </c>
      <c r="G220" s="81">
        <v>0</v>
      </c>
      <c r="H220" s="137"/>
      <c r="I220" s="146"/>
      <c r="J220" s="130"/>
      <c r="K220" s="117"/>
      <c r="L220" s="131"/>
      <c r="M220" s="131"/>
    </row>
    <row r="221" spans="1:13" s="243" customFormat="1" ht="30" customHeight="1" x14ac:dyDescent="0.25">
      <c r="A221" s="118"/>
      <c r="B221" s="247"/>
      <c r="C221" s="73" t="s">
        <v>18</v>
      </c>
      <c r="D221" s="75">
        <v>0</v>
      </c>
      <c r="E221" s="75">
        <v>0</v>
      </c>
      <c r="F221" s="75">
        <v>0</v>
      </c>
      <c r="G221" s="81">
        <v>0</v>
      </c>
      <c r="H221" s="138"/>
      <c r="I221" s="147"/>
      <c r="J221" s="130"/>
      <c r="K221" s="118"/>
      <c r="L221" s="131"/>
      <c r="M221" s="131"/>
    </row>
    <row r="222" spans="1:13" s="243" customFormat="1" ht="28.5" customHeight="1" x14ac:dyDescent="0.25">
      <c r="A222" s="116" t="s">
        <v>116</v>
      </c>
      <c r="B222" s="248" t="s">
        <v>117</v>
      </c>
      <c r="C222" s="69" t="s">
        <v>10</v>
      </c>
      <c r="D222" s="60">
        <f>SUM(D223:D226)</f>
        <v>0</v>
      </c>
      <c r="E222" s="75">
        <v>0</v>
      </c>
      <c r="F222" s="75">
        <v>0</v>
      </c>
      <c r="G222" s="81">
        <v>0</v>
      </c>
      <c r="H222" s="136" t="s">
        <v>118</v>
      </c>
      <c r="I222" s="145" t="s">
        <v>399</v>
      </c>
      <c r="J222" s="145" t="s">
        <v>29</v>
      </c>
      <c r="K222" s="116" t="s">
        <v>21</v>
      </c>
      <c r="L222" s="130"/>
      <c r="M222" s="130">
        <v>826</v>
      </c>
    </row>
    <row r="223" spans="1:13" s="243" customFormat="1" ht="23.25" customHeight="1" x14ac:dyDescent="0.25">
      <c r="A223" s="117"/>
      <c r="B223" s="249"/>
      <c r="C223" s="73" t="s">
        <v>12</v>
      </c>
      <c r="D223" s="75">
        <v>0</v>
      </c>
      <c r="E223" s="75">
        <v>0</v>
      </c>
      <c r="F223" s="75">
        <v>0</v>
      </c>
      <c r="G223" s="81">
        <v>0</v>
      </c>
      <c r="H223" s="137"/>
      <c r="I223" s="146"/>
      <c r="J223" s="146"/>
      <c r="K223" s="117"/>
      <c r="L223" s="131"/>
      <c r="M223" s="131"/>
    </row>
    <row r="224" spans="1:13" s="243" customFormat="1" ht="25.5" customHeight="1" x14ac:dyDescent="0.25">
      <c r="A224" s="117"/>
      <c r="B224" s="249"/>
      <c r="C224" s="73" t="s">
        <v>14</v>
      </c>
      <c r="D224" s="75">
        <v>0</v>
      </c>
      <c r="E224" s="75">
        <v>0</v>
      </c>
      <c r="F224" s="75">
        <v>0</v>
      </c>
      <c r="G224" s="81">
        <v>0</v>
      </c>
      <c r="H224" s="137"/>
      <c r="I224" s="146"/>
      <c r="J224" s="146"/>
      <c r="K224" s="117"/>
      <c r="L224" s="131"/>
      <c r="M224" s="131"/>
    </row>
    <row r="225" spans="1:13" s="243" customFormat="1" ht="21.75" customHeight="1" x14ac:dyDescent="0.25">
      <c r="A225" s="117"/>
      <c r="B225" s="249"/>
      <c r="C225" s="73" t="s">
        <v>16</v>
      </c>
      <c r="D225" s="75">
        <v>0</v>
      </c>
      <c r="E225" s="75">
        <v>0</v>
      </c>
      <c r="F225" s="75">
        <v>0</v>
      </c>
      <c r="G225" s="81">
        <v>0</v>
      </c>
      <c r="H225" s="137"/>
      <c r="I225" s="146"/>
      <c r="J225" s="146"/>
      <c r="K225" s="117"/>
      <c r="L225" s="131"/>
      <c r="M225" s="131"/>
    </row>
    <row r="226" spans="1:13" s="243" customFormat="1" ht="54.75" customHeight="1" x14ac:dyDescent="0.25">
      <c r="A226" s="118"/>
      <c r="B226" s="250"/>
      <c r="C226" s="73" t="s">
        <v>18</v>
      </c>
      <c r="D226" s="75">
        <v>0</v>
      </c>
      <c r="E226" s="75">
        <v>0</v>
      </c>
      <c r="F226" s="75">
        <v>0</v>
      </c>
      <c r="G226" s="81">
        <v>0</v>
      </c>
      <c r="H226" s="138"/>
      <c r="I226" s="147"/>
      <c r="J226" s="147"/>
      <c r="K226" s="118"/>
      <c r="L226" s="131"/>
      <c r="M226" s="131"/>
    </row>
    <row r="227" spans="1:13" s="243" customFormat="1" ht="30" customHeight="1" x14ac:dyDescent="0.25">
      <c r="A227" s="116" t="s">
        <v>119</v>
      </c>
      <c r="B227" s="248" t="s">
        <v>120</v>
      </c>
      <c r="C227" s="69" t="s">
        <v>10</v>
      </c>
      <c r="D227" s="60">
        <f>SUM(D228:D231)</f>
        <v>0</v>
      </c>
      <c r="E227" s="75">
        <v>0</v>
      </c>
      <c r="F227" s="75">
        <v>0</v>
      </c>
      <c r="G227" s="81">
        <v>0</v>
      </c>
      <c r="H227" s="136" t="s">
        <v>121</v>
      </c>
      <c r="I227" s="145" t="s">
        <v>400</v>
      </c>
      <c r="J227" s="130" t="s">
        <v>29</v>
      </c>
      <c r="K227" s="116" t="s">
        <v>21</v>
      </c>
      <c r="L227" s="130"/>
      <c r="M227" s="130">
        <v>826</v>
      </c>
    </row>
    <row r="228" spans="1:13" s="243" customFormat="1" ht="15" customHeight="1" x14ac:dyDescent="0.25">
      <c r="A228" s="117"/>
      <c r="B228" s="249"/>
      <c r="C228" s="73" t="s">
        <v>12</v>
      </c>
      <c r="D228" s="75">
        <v>0</v>
      </c>
      <c r="E228" s="75">
        <v>0</v>
      </c>
      <c r="F228" s="75">
        <v>0</v>
      </c>
      <c r="G228" s="81">
        <v>0</v>
      </c>
      <c r="H228" s="137"/>
      <c r="I228" s="146"/>
      <c r="J228" s="130"/>
      <c r="K228" s="117"/>
      <c r="L228" s="131"/>
      <c r="M228" s="131"/>
    </row>
    <row r="229" spans="1:13" s="243" customFormat="1" ht="15" customHeight="1" x14ac:dyDescent="0.25">
      <c r="A229" s="117"/>
      <c r="B229" s="249"/>
      <c r="C229" s="73" t="s">
        <v>14</v>
      </c>
      <c r="D229" s="75">
        <v>0</v>
      </c>
      <c r="E229" s="75">
        <v>0</v>
      </c>
      <c r="F229" s="75">
        <v>0</v>
      </c>
      <c r="G229" s="81">
        <v>0</v>
      </c>
      <c r="H229" s="137"/>
      <c r="I229" s="146"/>
      <c r="J229" s="130"/>
      <c r="K229" s="117"/>
      <c r="L229" s="131"/>
      <c r="M229" s="131"/>
    </row>
    <row r="230" spans="1:13" s="243" customFormat="1" ht="15" customHeight="1" x14ac:dyDescent="0.25">
      <c r="A230" s="117"/>
      <c r="B230" s="249"/>
      <c r="C230" s="73" t="s">
        <v>16</v>
      </c>
      <c r="D230" s="75">
        <v>0</v>
      </c>
      <c r="E230" s="75">
        <v>0</v>
      </c>
      <c r="F230" s="75">
        <v>0</v>
      </c>
      <c r="G230" s="81">
        <v>0</v>
      </c>
      <c r="H230" s="137"/>
      <c r="I230" s="146"/>
      <c r="J230" s="130"/>
      <c r="K230" s="117"/>
      <c r="L230" s="131"/>
      <c r="M230" s="131"/>
    </row>
    <row r="231" spans="1:13" s="243" customFormat="1" ht="81" customHeight="1" x14ac:dyDescent="0.25">
      <c r="A231" s="118"/>
      <c r="B231" s="250"/>
      <c r="C231" s="73" t="s">
        <v>18</v>
      </c>
      <c r="D231" s="75">
        <v>0</v>
      </c>
      <c r="E231" s="75">
        <v>0</v>
      </c>
      <c r="F231" s="75">
        <v>0</v>
      </c>
      <c r="G231" s="81">
        <v>0</v>
      </c>
      <c r="H231" s="138"/>
      <c r="I231" s="147"/>
      <c r="J231" s="130"/>
      <c r="K231" s="118"/>
      <c r="L231" s="131"/>
      <c r="M231" s="131"/>
    </row>
    <row r="232" spans="1:13" s="243" customFormat="1" ht="21.75" customHeight="1" x14ac:dyDescent="0.25">
      <c r="A232" s="116" t="s">
        <v>122</v>
      </c>
      <c r="B232" s="248" t="s">
        <v>123</v>
      </c>
      <c r="C232" s="69" t="s">
        <v>10</v>
      </c>
      <c r="D232" s="75">
        <f>SUM(D233:D236)</f>
        <v>0</v>
      </c>
      <c r="E232" s="75">
        <v>0</v>
      </c>
      <c r="F232" s="75">
        <v>0</v>
      </c>
      <c r="G232" s="81">
        <v>0</v>
      </c>
      <c r="H232" s="136" t="s">
        <v>124</v>
      </c>
      <c r="I232" s="145" t="s">
        <v>401</v>
      </c>
      <c r="J232" s="130" t="s">
        <v>29</v>
      </c>
      <c r="K232" s="116" t="s">
        <v>21</v>
      </c>
      <c r="L232" s="130"/>
      <c r="M232" s="130">
        <v>826</v>
      </c>
    </row>
    <row r="233" spans="1:13" s="243" customFormat="1" ht="15" customHeight="1" x14ac:dyDescent="0.25">
      <c r="A233" s="117"/>
      <c r="B233" s="249"/>
      <c r="C233" s="73" t="s">
        <v>12</v>
      </c>
      <c r="D233" s="75">
        <v>0</v>
      </c>
      <c r="E233" s="75">
        <v>0</v>
      </c>
      <c r="F233" s="75">
        <v>0</v>
      </c>
      <c r="G233" s="81">
        <v>0</v>
      </c>
      <c r="H233" s="137"/>
      <c r="I233" s="146"/>
      <c r="J233" s="130"/>
      <c r="K233" s="117"/>
      <c r="L233" s="131"/>
      <c r="M233" s="131"/>
    </row>
    <row r="234" spans="1:13" s="243" customFormat="1" ht="15" customHeight="1" x14ac:dyDescent="0.25">
      <c r="A234" s="117"/>
      <c r="B234" s="249"/>
      <c r="C234" s="73" t="s">
        <v>14</v>
      </c>
      <c r="D234" s="75">
        <v>0</v>
      </c>
      <c r="E234" s="75">
        <v>0</v>
      </c>
      <c r="F234" s="75">
        <v>0</v>
      </c>
      <c r="G234" s="81">
        <v>0</v>
      </c>
      <c r="H234" s="137"/>
      <c r="I234" s="146"/>
      <c r="J234" s="130"/>
      <c r="K234" s="117"/>
      <c r="L234" s="131"/>
      <c r="M234" s="131"/>
    </row>
    <row r="235" spans="1:13" s="243" customFormat="1" ht="18" customHeight="1" x14ac:dyDescent="0.25">
      <c r="A235" s="117"/>
      <c r="B235" s="249"/>
      <c r="C235" s="73" t="s">
        <v>16</v>
      </c>
      <c r="D235" s="75">
        <v>0</v>
      </c>
      <c r="E235" s="75">
        <v>0</v>
      </c>
      <c r="F235" s="75">
        <v>0</v>
      </c>
      <c r="G235" s="81">
        <v>0</v>
      </c>
      <c r="H235" s="137"/>
      <c r="I235" s="146"/>
      <c r="J235" s="130"/>
      <c r="K235" s="117"/>
      <c r="L235" s="131"/>
      <c r="M235" s="131"/>
    </row>
    <row r="236" spans="1:13" s="243" customFormat="1" ht="30" customHeight="1" x14ac:dyDescent="0.25">
      <c r="A236" s="118"/>
      <c r="B236" s="250"/>
      <c r="C236" s="73" t="s">
        <v>18</v>
      </c>
      <c r="D236" s="75">
        <v>0</v>
      </c>
      <c r="E236" s="75">
        <v>0</v>
      </c>
      <c r="F236" s="75">
        <v>0</v>
      </c>
      <c r="G236" s="81">
        <v>0</v>
      </c>
      <c r="H236" s="138"/>
      <c r="I236" s="147"/>
      <c r="J236" s="130"/>
      <c r="K236" s="118"/>
      <c r="L236" s="131"/>
      <c r="M236" s="131"/>
    </row>
    <row r="237" spans="1:13" s="243" customFormat="1" ht="27" customHeight="1" x14ac:dyDescent="0.25">
      <c r="A237" s="116" t="s">
        <v>125</v>
      </c>
      <c r="B237" s="142" t="s">
        <v>126</v>
      </c>
      <c r="C237" s="69" t="s">
        <v>10</v>
      </c>
      <c r="D237" s="60">
        <f>SUM(D238:D241)</f>
        <v>116889.16100000001</v>
      </c>
      <c r="E237" s="60">
        <f t="shared" ref="E237:F237" si="49">SUM(E238:E241)</f>
        <v>87110.332999999999</v>
      </c>
      <c r="F237" s="60">
        <f t="shared" si="49"/>
        <v>79382.403000000006</v>
      </c>
      <c r="G237" s="80">
        <f>F237/D237*100</f>
        <v>67.91254408952426</v>
      </c>
      <c r="H237" s="171"/>
      <c r="I237" s="78" t="s">
        <v>11</v>
      </c>
      <c r="J237" s="78">
        <v>4</v>
      </c>
      <c r="K237" s="116" t="s">
        <v>127</v>
      </c>
      <c r="L237" s="130"/>
      <c r="M237" s="145">
        <v>826</v>
      </c>
    </row>
    <row r="238" spans="1:13" s="243" customFormat="1" ht="21" customHeight="1" x14ac:dyDescent="0.25">
      <c r="A238" s="117"/>
      <c r="B238" s="143"/>
      <c r="C238" s="73" t="s">
        <v>12</v>
      </c>
      <c r="D238" s="75">
        <f t="shared" ref="D238:G241" si="50">D243+D248+D253+D258</f>
        <v>116889.16100000001</v>
      </c>
      <c r="E238" s="75">
        <f t="shared" si="50"/>
        <v>87110.332999999999</v>
      </c>
      <c r="F238" s="75">
        <f>F243+F248+F253+F258</f>
        <v>79382.403000000006</v>
      </c>
      <c r="G238" s="81">
        <f>F238/D238*100</f>
        <v>67.91254408952426</v>
      </c>
      <c r="H238" s="172"/>
      <c r="I238" s="78" t="s">
        <v>13</v>
      </c>
      <c r="J238" s="78">
        <v>0</v>
      </c>
      <c r="K238" s="117"/>
      <c r="L238" s="131"/>
      <c r="M238" s="146"/>
    </row>
    <row r="239" spans="1:13" s="243" customFormat="1" ht="25.5" customHeight="1" x14ac:dyDescent="0.25">
      <c r="A239" s="117"/>
      <c r="B239" s="143"/>
      <c r="C239" s="73" t="s">
        <v>14</v>
      </c>
      <c r="D239" s="75">
        <f t="shared" si="50"/>
        <v>0</v>
      </c>
      <c r="E239" s="75">
        <f t="shared" si="50"/>
        <v>0</v>
      </c>
      <c r="F239" s="75">
        <f t="shared" si="50"/>
        <v>0</v>
      </c>
      <c r="G239" s="81">
        <f t="shared" si="50"/>
        <v>0</v>
      </c>
      <c r="H239" s="172"/>
      <c r="I239" s="78" t="s">
        <v>15</v>
      </c>
      <c r="J239" s="78">
        <v>4</v>
      </c>
      <c r="K239" s="117"/>
      <c r="L239" s="131"/>
      <c r="M239" s="146"/>
    </row>
    <row r="240" spans="1:13" s="243" customFormat="1" ht="20.25" customHeight="1" x14ac:dyDescent="0.25">
      <c r="A240" s="117"/>
      <c r="B240" s="143"/>
      <c r="C240" s="73" t="s">
        <v>16</v>
      </c>
      <c r="D240" s="75">
        <f t="shared" si="50"/>
        <v>0</v>
      </c>
      <c r="E240" s="75">
        <f t="shared" si="50"/>
        <v>0</v>
      </c>
      <c r="F240" s="75">
        <f t="shared" si="50"/>
        <v>0</v>
      </c>
      <c r="G240" s="81">
        <f t="shared" si="50"/>
        <v>0</v>
      </c>
      <c r="H240" s="172"/>
      <c r="I240" s="78" t="s">
        <v>17</v>
      </c>
      <c r="J240" s="78">
        <v>0</v>
      </c>
      <c r="K240" s="117"/>
      <c r="L240" s="131"/>
      <c r="M240" s="146"/>
    </row>
    <row r="241" spans="1:13" s="243" customFormat="1" ht="22.5" customHeight="1" x14ac:dyDescent="0.25">
      <c r="A241" s="118"/>
      <c r="B241" s="144"/>
      <c r="C241" s="73" t="s">
        <v>18</v>
      </c>
      <c r="D241" s="75">
        <f t="shared" si="50"/>
        <v>0</v>
      </c>
      <c r="E241" s="75">
        <f t="shared" si="50"/>
        <v>0</v>
      </c>
      <c r="F241" s="75">
        <f t="shared" si="50"/>
        <v>0</v>
      </c>
      <c r="G241" s="81">
        <f t="shared" si="50"/>
        <v>0</v>
      </c>
      <c r="H241" s="173"/>
      <c r="I241" s="78" t="s">
        <v>19</v>
      </c>
      <c r="J241" s="79">
        <f>(J238+0.5*J239)/J237</f>
        <v>0.5</v>
      </c>
      <c r="K241" s="118"/>
      <c r="L241" s="131"/>
      <c r="M241" s="147"/>
    </row>
    <row r="242" spans="1:13" s="243" customFormat="1" ht="38.25" customHeight="1" x14ac:dyDescent="0.25">
      <c r="A242" s="116" t="s">
        <v>128</v>
      </c>
      <c r="B242" s="142" t="s">
        <v>129</v>
      </c>
      <c r="C242" s="69" t="s">
        <v>10</v>
      </c>
      <c r="D242" s="60">
        <f>SUM(D243:D246)</f>
        <v>424.5</v>
      </c>
      <c r="E242" s="60">
        <f t="shared" ref="E242:G242" si="51">SUM(E243:E246)</f>
        <v>374.786</v>
      </c>
      <c r="F242" s="60">
        <f t="shared" si="51"/>
        <v>374.786</v>
      </c>
      <c r="G242" s="80">
        <f t="shared" si="51"/>
        <v>88.288810365135447</v>
      </c>
      <c r="H242" s="151" t="s">
        <v>130</v>
      </c>
      <c r="I242" s="145" t="s">
        <v>402</v>
      </c>
      <c r="J242" s="145" t="s">
        <v>29</v>
      </c>
      <c r="K242" s="116" t="s">
        <v>127</v>
      </c>
      <c r="L242" s="130"/>
      <c r="M242" s="130">
        <v>826</v>
      </c>
    </row>
    <row r="243" spans="1:13" s="243" customFormat="1" ht="27" customHeight="1" x14ac:dyDescent="0.25">
      <c r="A243" s="117"/>
      <c r="B243" s="143"/>
      <c r="C243" s="73" t="s">
        <v>12</v>
      </c>
      <c r="D243" s="75">
        <v>424.5</v>
      </c>
      <c r="E243" s="75">
        <v>374.786</v>
      </c>
      <c r="F243" s="75">
        <v>374.786</v>
      </c>
      <c r="G243" s="76">
        <f>F243/D243*100</f>
        <v>88.288810365135447</v>
      </c>
      <c r="H243" s="137"/>
      <c r="I243" s="146"/>
      <c r="J243" s="146"/>
      <c r="K243" s="117"/>
      <c r="L243" s="131"/>
      <c r="M243" s="131"/>
    </row>
    <row r="244" spans="1:13" s="243" customFormat="1" ht="21" customHeight="1" x14ac:dyDescent="0.25">
      <c r="A244" s="117"/>
      <c r="B244" s="143"/>
      <c r="C244" s="73" t="s">
        <v>14</v>
      </c>
      <c r="D244" s="75">
        <v>0</v>
      </c>
      <c r="E244" s="75">
        <v>0</v>
      </c>
      <c r="F244" s="75">
        <v>0</v>
      </c>
      <c r="G244" s="81">
        <v>0</v>
      </c>
      <c r="H244" s="137"/>
      <c r="I244" s="146"/>
      <c r="J244" s="146"/>
      <c r="K244" s="117"/>
      <c r="L244" s="131"/>
      <c r="M244" s="131"/>
    </row>
    <row r="245" spans="1:13" s="243" customFormat="1" ht="20.25" customHeight="1" x14ac:dyDescent="0.25">
      <c r="A245" s="117"/>
      <c r="B245" s="143"/>
      <c r="C245" s="73" t="s">
        <v>16</v>
      </c>
      <c r="D245" s="75">
        <v>0</v>
      </c>
      <c r="E245" s="75">
        <v>0</v>
      </c>
      <c r="F245" s="75">
        <v>0</v>
      </c>
      <c r="G245" s="81">
        <v>0</v>
      </c>
      <c r="H245" s="137"/>
      <c r="I245" s="146"/>
      <c r="J245" s="146"/>
      <c r="K245" s="117"/>
      <c r="L245" s="131"/>
      <c r="M245" s="131"/>
    </row>
    <row r="246" spans="1:13" s="243" customFormat="1" ht="34.5" customHeight="1" x14ac:dyDescent="0.25">
      <c r="A246" s="118"/>
      <c r="B246" s="144"/>
      <c r="C246" s="73" t="s">
        <v>18</v>
      </c>
      <c r="D246" s="75">
        <v>0</v>
      </c>
      <c r="E246" s="75">
        <v>0</v>
      </c>
      <c r="F246" s="75">
        <v>0</v>
      </c>
      <c r="G246" s="81">
        <v>0</v>
      </c>
      <c r="H246" s="138"/>
      <c r="I246" s="147"/>
      <c r="J246" s="147"/>
      <c r="K246" s="118"/>
      <c r="L246" s="131"/>
      <c r="M246" s="131"/>
    </row>
    <row r="247" spans="1:13" s="243" customFormat="1" ht="30.75" customHeight="1" x14ac:dyDescent="0.25">
      <c r="A247" s="165" t="s">
        <v>131</v>
      </c>
      <c r="B247" s="168" t="s">
        <v>132</v>
      </c>
      <c r="C247" s="69" t="s">
        <v>10</v>
      </c>
      <c r="D247" s="60">
        <f>SUM(D248:D251)</f>
        <v>392.28699999999998</v>
      </c>
      <c r="E247" s="60">
        <f t="shared" ref="E247:G247" si="52">SUM(E248:E251)</f>
        <v>209.17</v>
      </c>
      <c r="F247" s="60">
        <f t="shared" si="52"/>
        <v>209.17</v>
      </c>
      <c r="G247" s="80">
        <f t="shared" si="52"/>
        <v>53.320655540458894</v>
      </c>
      <c r="H247" s="132" t="s">
        <v>133</v>
      </c>
      <c r="I247" s="145" t="s">
        <v>134</v>
      </c>
      <c r="J247" s="145" t="s">
        <v>29</v>
      </c>
      <c r="K247" s="116" t="s">
        <v>127</v>
      </c>
      <c r="L247" s="130" t="s">
        <v>135</v>
      </c>
      <c r="M247" s="130">
        <v>826</v>
      </c>
    </row>
    <row r="248" spans="1:13" s="243" customFormat="1" ht="20.25" customHeight="1" x14ac:dyDescent="0.25">
      <c r="A248" s="166"/>
      <c r="B248" s="169"/>
      <c r="C248" s="73" t="s">
        <v>12</v>
      </c>
      <c r="D248" s="75">
        <v>392.28699999999998</v>
      </c>
      <c r="E248" s="75">
        <v>209.17</v>
      </c>
      <c r="F248" s="75">
        <v>209.17</v>
      </c>
      <c r="G248" s="76">
        <f>F248/D248*100</f>
        <v>53.320655540458894</v>
      </c>
      <c r="H248" s="155"/>
      <c r="I248" s="146"/>
      <c r="J248" s="146"/>
      <c r="K248" s="117"/>
      <c r="L248" s="131"/>
      <c r="M248" s="131"/>
    </row>
    <row r="249" spans="1:13" s="243" customFormat="1" ht="16.5" customHeight="1" x14ac:dyDescent="0.25">
      <c r="A249" s="166"/>
      <c r="B249" s="169"/>
      <c r="C249" s="73" t="s">
        <v>14</v>
      </c>
      <c r="D249" s="75">
        <v>0</v>
      </c>
      <c r="E249" s="75">
        <v>0</v>
      </c>
      <c r="F249" s="75">
        <v>0</v>
      </c>
      <c r="G249" s="81">
        <v>0</v>
      </c>
      <c r="H249" s="155"/>
      <c r="I249" s="146"/>
      <c r="J249" s="146"/>
      <c r="K249" s="117"/>
      <c r="L249" s="131"/>
      <c r="M249" s="131"/>
    </row>
    <row r="250" spans="1:13" s="243" customFormat="1" ht="18.75" customHeight="1" x14ac:dyDescent="0.25">
      <c r="A250" s="166"/>
      <c r="B250" s="169"/>
      <c r="C250" s="73" t="s">
        <v>16</v>
      </c>
      <c r="D250" s="75">
        <v>0</v>
      </c>
      <c r="E250" s="75">
        <v>0</v>
      </c>
      <c r="F250" s="75">
        <v>0</v>
      </c>
      <c r="G250" s="81">
        <v>0</v>
      </c>
      <c r="H250" s="155"/>
      <c r="I250" s="146"/>
      <c r="J250" s="146"/>
      <c r="K250" s="117"/>
      <c r="L250" s="131"/>
      <c r="M250" s="131"/>
    </row>
    <row r="251" spans="1:13" s="243" customFormat="1" ht="15" customHeight="1" x14ac:dyDescent="0.25">
      <c r="A251" s="167"/>
      <c r="B251" s="170"/>
      <c r="C251" s="73" t="s">
        <v>18</v>
      </c>
      <c r="D251" s="75">
        <v>0</v>
      </c>
      <c r="E251" s="75">
        <v>0</v>
      </c>
      <c r="F251" s="75">
        <v>0</v>
      </c>
      <c r="G251" s="81">
        <v>0</v>
      </c>
      <c r="H251" s="156"/>
      <c r="I251" s="147"/>
      <c r="J251" s="147"/>
      <c r="K251" s="118"/>
      <c r="L251" s="131"/>
      <c r="M251" s="131"/>
    </row>
    <row r="252" spans="1:13" s="243" customFormat="1" ht="20.25" customHeight="1" x14ac:dyDescent="0.25">
      <c r="A252" s="165" t="s">
        <v>136</v>
      </c>
      <c r="B252" s="152" t="s">
        <v>137</v>
      </c>
      <c r="C252" s="69" t="s">
        <v>10</v>
      </c>
      <c r="D252" s="60">
        <f>SUM(D253:D256)</f>
        <v>1216.4000000000001</v>
      </c>
      <c r="E252" s="60">
        <f t="shared" ref="E252:G252" si="53">SUM(E253:E256)</f>
        <v>1126.377</v>
      </c>
      <c r="F252" s="60">
        <f t="shared" si="53"/>
        <v>1126.377</v>
      </c>
      <c r="G252" s="80">
        <f t="shared" si="53"/>
        <v>92.599227227885549</v>
      </c>
      <c r="H252" s="151" t="s">
        <v>138</v>
      </c>
      <c r="I252" s="145" t="s">
        <v>403</v>
      </c>
      <c r="J252" s="145" t="s">
        <v>29</v>
      </c>
      <c r="K252" s="116" t="s">
        <v>127</v>
      </c>
      <c r="L252" s="130"/>
      <c r="M252" s="130">
        <v>826</v>
      </c>
    </row>
    <row r="253" spans="1:13" s="243" customFormat="1" ht="15" customHeight="1" x14ac:dyDescent="0.25">
      <c r="A253" s="166"/>
      <c r="B253" s="153"/>
      <c r="C253" s="73" t="s">
        <v>12</v>
      </c>
      <c r="D253" s="75">
        <v>1216.4000000000001</v>
      </c>
      <c r="E253" s="75">
        <v>1126.377</v>
      </c>
      <c r="F253" s="75">
        <v>1126.377</v>
      </c>
      <c r="G253" s="76">
        <f>F253/D253*100</f>
        <v>92.599227227885549</v>
      </c>
      <c r="H253" s="137"/>
      <c r="I253" s="146"/>
      <c r="J253" s="146"/>
      <c r="K253" s="117"/>
      <c r="L253" s="131"/>
      <c r="M253" s="131"/>
    </row>
    <row r="254" spans="1:13" s="243" customFormat="1" ht="15" customHeight="1" x14ac:dyDescent="0.25">
      <c r="A254" s="166"/>
      <c r="B254" s="153"/>
      <c r="C254" s="73" t="s">
        <v>14</v>
      </c>
      <c r="D254" s="75">
        <v>0</v>
      </c>
      <c r="E254" s="75">
        <v>0</v>
      </c>
      <c r="F254" s="75">
        <v>0</v>
      </c>
      <c r="G254" s="81">
        <v>0</v>
      </c>
      <c r="H254" s="137"/>
      <c r="I254" s="146"/>
      <c r="J254" s="146"/>
      <c r="K254" s="117"/>
      <c r="L254" s="131"/>
      <c r="M254" s="131"/>
    </row>
    <row r="255" spans="1:13" s="243" customFormat="1" ht="15" customHeight="1" x14ac:dyDescent="0.25">
      <c r="A255" s="166"/>
      <c r="B255" s="153"/>
      <c r="C255" s="73" t="s">
        <v>16</v>
      </c>
      <c r="D255" s="75">
        <v>0</v>
      </c>
      <c r="E255" s="75">
        <v>0</v>
      </c>
      <c r="F255" s="75">
        <v>0</v>
      </c>
      <c r="G255" s="81">
        <v>0</v>
      </c>
      <c r="H255" s="137"/>
      <c r="I255" s="146"/>
      <c r="J255" s="146"/>
      <c r="K255" s="117"/>
      <c r="L255" s="131"/>
      <c r="M255" s="131"/>
    </row>
    <row r="256" spans="1:13" s="243" customFormat="1" ht="23.25" customHeight="1" x14ac:dyDescent="0.25">
      <c r="A256" s="167"/>
      <c r="B256" s="154"/>
      <c r="C256" s="73" t="s">
        <v>18</v>
      </c>
      <c r="D256" s="75">
        <v>0</v>
      </c>
      <c r="E256" s="75">
        <v>0</v>
      </c>
      <c r="F256" s="75">
        <v>0</v>
      </c>
      <c r="G256" s="81">
        <v>0</v>
      </c>
      <c r="H256" s="138"/>
      <c r="I256" s="147"/>
      <c r="J256" s="147"/>
      <c r="K256" s="118"/>
      <c r="L256" s="131"/>
      <c r="M256" s="131"/>
    </row>
    <row r="257" spans="1:13" s="243" customFormat="1" ht="68.25" customHeight="1" x14ac:dyDescent="0.25">
      <c r="A257" s="116" t="s">
        <v>139</v>
      </c>
      <c r="B257" s="157" t="s">
        <v>140</v>
      </c>
      <c r="C257" s="69" t="s">
        <v>10</v>
      </c>
      <c r="D257" s="60">
        <f>SUM(D258:D261)</f>
        <v>114855.974</v>
      </c>
      <c r="E257" s="60">
        <f t="shared" ref="E257:G257" si="54">SUM(E258:E261)</f>
        <v>85400</v>
      </c>
      <c r="F257" s="60">
        <f t="shared" si="54"/>
        <v>77672.070000000007</v>
      </c>
      <c r="G257" s="80">
        <f t="shared" si="54"/>
        <v>67.625624767241106</v>
      </c>
      <c r="H257" s="160" t="s">
        <v>141</v>
      </c>
      <c r="I257" s="132" t="s">
        <v>404</v>
      </c>
      <c r="J257" s="116" t="s">
        <v>29</v>
      </c>
      <c r="K257" s="116" t="s">
        <v>127</v>
      </c>
      <c r="L257" s="130" t="s">
        <v>405</v>
      </c>
      <c r="M257" s="130">
        <v>826</v>
      </c>
    </row>
    <row r="258" spans="1:13" s="243" customFormat="1" ht="54" customHeight="1" x14ac:dyDescent="0.25">
      <c r="A258" s="117"/>
      <c r="B258" s="158"/>
      <c r="C258" s="73" t="s">
        <v>12</v>
      </c>
      <c r="D258" s="75">
        <v>114855.974</v>
      </c>
      <c r="E258" s="75">
        <v>85400</v>
      </c>
      <c r="F258" s="75">
        <v>77672.070000000007</v>
      </c>
      <c r="G258" s="76">
        <f>F258/D258*100</f>
        <v>67.625624767241106</v>
      </c>
      <c r="H258" s="161"/>
      <c r="I258" s="133"/>
      <c r="J258" s="163"/>
      <c r="K258" s="117"/>
      <c r="L258" s="131"/>
      <c r="M258" s="131"/>
    </row>
    <row r="259" spans="1:13" s="243" customFormat="1" ht="34.5" customHeight="1" x14ac:dyDescent="0.25">
      <c r="A259" s="117"/>
      <c r="B259" s="158"/>
      <c r="C259" s="73" t="s">
        <v>14</v>
      </c>
      <c r="D259" s="75">
        <v>0</v>
      </c>
      <c r="E259" s="75">
        <v>0</v>
      </c>
      <c r="F259" s="75">
        <v>0</v>
      </c>
      <c r="G259" s="81">
        <v>0</v>
      </c>
      <c r="H259" s="161"/>
      <c r="I259" s="133"/>
      <c r="J259" s="163"/>
      <c r="K259" s="117"/>
      <c r="L259" s="131"/>
      <c r="M259" s="131"/>
    </row>
    <row r="260" spans="1:13" s="243" customFormat="1" ht="41.25" customHeight="1" x14ac:dyDescent="0.25">
      <c r="A260" s="117"/>
      <c r="B260" s="158"/>
      <c r="C260" s="73" t="s">
        <v>16</v>
      </c>
      <c r="D260" s="75">
        <v>0</v>
      </c>
      <c r="E260" s="75">
        <v>0</v>
      </c>
      <c r="F260" s="75">
        <v>0</v>
      </c>
      <c r="G260" s="81">
        <v>0</v>
      </c>
      <c r="H260" s="161"/>
      <c r="I260" s="133"/>
      <c r="J260" s="163"/>
      <c r="K260" s="117"/>
      <c r="L260" s="131"/>
      <c r="M260" s="131"/>
    </row>
    <row r="261" spans="1:13" s="243" customFormat="1" ht="76.5" customHeight="1" x14ac:dyDescent="0.25">
      <c r="A261" s="118"/>
      <c r="B261" s="159"/>
      <c r="C261" s="73" t="s">
        <v>18</v>
      </c>
      <c r="D261" s="75">
        <v>0</v>
      </c>
      <c r="E261" s="75">
        <v>0</v>
      </c>
      <c r="F261" s="75">
        <v>0</v>
      </c>
      <c r="G261" s="81">
        <v>0</v>
      </c>
      <c r="H261" s="162"/>
      <c r="I261" s="134"/>
      <c r="J261" s="164"/>
      <c r="K261" s="118"/>
      <c r="L261" s="131"/>
      <c r="M261" s="131"/>
    </row>
    <row r="262" spans="1:13" s="243" customFormat="1" ht="26.25" customHeight="1" x14ac:dyDescent="0.25">
      <c r="A262" s="148" t="s">
        <v>142</v>
      </c>
      <c r="B262" s="142" t="s">
        <v>350</v>
      </c>
      <c r="C262" s="69" t="s">
        <v>10</v>
      </c>
      <c r="D262" s="60">
        <f>SUM(D263:D266)</f>
        <v>1797.25</v>
      </c>
      <c r="E262" s="60">
        <f t="shared" ref="E262:G262" si="55">SUM(E263:E266)</f>
        <v>1794.626</v>
      </c>
      <c r="F262" s="60">
        <f t="shared" si="55"/>
        <v>1794.626</v>
      </c>
      <c r="G262" s="80">
        <f t="shared" si="55"/>
        <v>99.853999165391571</v>
      </c>
      <c r="H262" s="151"/>
      <c r="I262" s="82" t="s">
        <v>11</v>
      </c>
      <c r="J262" s="82">
        <v>2</v>
      </c>
      <c r="K262" s="116" t="s">
        <v>127</v>
      </c>
      <c r="L262" s="130"/>
      <c r="M262" s="145">
        <v>826</v>
      </c>
    </row>
    <row r="263" spans="1:13" s="243" customFormat="1" ht="22.5" customHeight="1" x14ac:dyDescent="0.25">
      <c r="A263" s="149"/>
      <c r="B263" s="143"/>
      <c r="C263" s="73" t="s">
        <v>12</v>
      </c>
      <c r="D263" s="75">
        <f>D268+D273</f>
        <v>1797.25</v>
      </c>
      <c r="E263" s="75">
        <f t="shared" ref="E263:F266" si="56">E268+E273</f>
        <v>1794.626</v>
      </c>
      <c r="F263" s="75">
        <f t="shared" si="56"/>
        <v>1794.626</v>
      </c>
      <c r="G263" s="81">
        <f>F263/D263*100</f>
        <v>99.853999165391571</v>
      </c>
      <c r="H263" s="137"/>
      <c r="I263" s="83" t="s">
        <v>13</v>
      </c>
      <c r="J263" s="251">
        <v>1</v>
      </c>
      <c r="K263" s="117"/>
      <c r="L263" s="131"/>
      <c r="M263" s="146"/>
    </row>
    <row r="264" spans="1:13" s="243" customFormat="1" ht="21" customHeight="1" x14ac:dyDescent="0.25">
      <c r="A264" s="149"/>
      <c r="B264" s="143"/>
      <c r="C264" s="73" t="s">
        <v>14</v>
      </c>
      <c r="D264" s="75">
        <f>D269+D274</f>
        <v>0</v>
      </c>
      <c r="E264" s="75">
        <f t="shared" si="56"/>
        <v>0</v>
      </c>
      <c r="F264" s="75">
        <f t="shared" si="56"/>
        <v>0</v>
      </c>
      <c r="G264" s="81">
        <v>0</v>
      </c>
      <c r="H264" s="137"/>
      <c r="I264" s="83" t="s">
        <v>15</v>
      </c>
      <c r="J264" s="251">
        <v>1</v>
      </c>
      <c r="K264" s="117"/>
      <c r="L264" s="131"/>
      <c r="M264" s="146"/>
    </row>
    <row r="265" spans="1:13" s="243" customFormat="1" ht="21.75" customHeight="1" x14ac:dyDescent="0.25">
      <c r="A265" s="149"/>
      <c r="B265" s="143"/>
      <c r="C265" s="73" t="s">
        <v>16</v>
      </c>
      <c r="D265" s="75">
        <f>D270+D275</f>
        <v>0</v>
      </c>
      <c r="E265" s="75">
        <f t="shared" si="56"/>
        <v>0</v>
      </c>
      <c r="F265" s="75">
        <f t="shared" si="56"/>
        <v>0</v>
      </c>
      <c r="G265" s="81">
        <v>0</v>
      </c>
      <c r="H265" s="137"/>
      <c r="I265" s="83" t="s">
        <v>17</v>
      </c>
      <c r="J265" s="251">
        <v>0</v>
      </c>
      <c r="K265" s="117"/>
      <c r="L265" s="131"/>
      <c r="M265" s="146"/>
    </row>
    <row r="266" spans="1:13" s="243" customFormat="1" ht="21.75" customHeight="1" x14ac:dyDescent="0.25">
      <c r="A266" s="150"/>
      <c r="B266" s="144"/>
      <c r="C266" s="73" t="s">
        <v>18</v>
      </c>
      <c r="D266" s="75">
        <f>D271+D276</f>
        <v>0</v>
      </c>
      <c r="E266" s="75">
        <f t="shared" si="56"/>
        <v>0</v>
      </c>
      <c r="F266" s="75">
        <f t="shared" si="56"/>
        <v>0</v>
      </c>
      <c r="G266" s="81">
        <v>0</v>
      </c>
      <c r="H266" s="138"/>
      <c r="I266" s="83" t="s">
        <v>19</v>
      </c>
      <c r="J266" s="79">
        <f>(J263+0.5*J264)/J262</f>
        <v>0.75</v>
      </c>
      <c r="K266" s="118"/>
      <c r="L266" s="131"/>
      <c r="M266" s="147"/>
    </row>
    <row r="267" spans="1:13" s="243" customFormat="1" ht="49.5" customHeight="1" x14ac:dyDescent="0.25">
      <c r="A267" s="116" t="s">
        <v>143</v>
      </c>
      <c r="B267" s="152" t="s">
        <v>144</v>
      </c>
      <c r="C267" s="69" t="s">
        <v>10</v>
      </c>
      <c r="D267" s="60">
        <f>SUM(D268:D271)</f>
        <v>1797.25</v>
      </c>
      <c r="E267" s="60">
        <f t="shared" ref="E267:G267" si="57">SUM(E268:E271)</f>
        <v>1794.626</v>
      </c>
      <c r="F267" s="60">
        <f t="shared" si="57"/>
        <v>1794.626</v>
      </c>
      <c r="G267" s="80">
        <f t="shared" si="57"/>
        <v>99.853999165391571</v>
      </c>
      <c r="H267" s="151" t="s">
        <v>145</v>
      </c>
      <c r="I267" s="132" t="s">
        <v>406</v>
      </c>
      <c r="J267" s="252" t="s">
        <v>33</v>
      </c>
      <c r="K267" s="116" t="s">
        <v>127</v>
      </c>
      <c r="L267" s="139"/>
      <c r="M267" s="130">
        <v>826</v>
      </c>
    </row>
    <row r="268" spans="1:13" s="243" customFormat="1" ht="39" customHeight="1" x14ac:dyDescent="0.25">
      <c r="A268" s="117"/>
      <c r="B268" s="153"/>
      <c r="C268" s="73" t="s">
        <v>12</v>
      </c>
      <c r="D268" s="75">
        <v>1797.25</v>
      </c>
      <c r="E268" s="75">
        <v>1794.626</v>
      </c>
      <c r="F268" s="75">
        <v>1794.626</v>
      </c>
      <c r="G268" s="81">
        <f>F268/D268*100</f>
        <v>99.853999165391571</v>
      </c>
      <c r="H268" s="137"/>
      <c r="I268" s="155"/>
      <c r="J268" s="253"/>
      <c r="K268" s="117"/>
      <c r="L268" s="155"/>
      <c r="M268" s="131"/>
    </row>
    <row r="269" spans="1:13" s="243" customFormat="1" ht="48" customHeight="1" x14ac:dyDescent="0.25">
      <c r="A269" s="117"/>
      <c r="B269" s="153"/>
      <c r="C269" s="73" t="s">
        <v>14</v>
      </c>
      <c r="D269" s="75">
        <v>0</v>
      </c>
      <c r="E269" s="75">
        <v>0</v>
      </c>
      <c r="F269" s="75">
        <v>0</v>
      </c>
      <c r="G269" s="81">
        <v>0</v>
      </c>
      <c r="H269" s="137"/>
      <c r="I269" s="155"/>
      <c r="J269" s="253"/>
      <c r="K269" s="117"/>
      <c r="L269" s="155"/>
      <c r="M269" s="131"/>
    </row>
    <row r="270" spans="1:13" s="243" customFormat="1" ht="22.5" customHeight="1" x14ac:dyDescent="0.25">
      <c r="A270" s="117"/>
      <c r="B270" s="153"/>
      <c r="C270" s="73" t="s">
        <v>16</v>
      </c>
      <c r="D270" s="75">
        <v>0</v>
      </c>
      <c r="E270" s="75">
        <v>0</v>
      </c>
      <c r="F270" s="75">
        <v>0</v>
      </c>
      <c r="G270" s="81">
        <v>0</v>
      </c>
      <c r="H270" s="137"/>
      <c r="I270" s="155"/>
      <c r="J270" s="253"/>
      <c r="K270" s="117"/>
      <c r="L270" s="155"/>
      <c r="M270" s="131"/>
    </row>
    <row r="271" spans="1:13" s="243" customFormat="1" ht="2.25" hidden="1" customHeight="1" x14ac:dyDescent="0.25">
      <c r="A271" s="118"/>
      <c r="B271" s="154"/>
      <c r="C271" s="73" t="s">
        <v>18</v>
      </c>
      <c r="D271" s="75">
        <v>0</v>
      </c>
      <c r="E271" s="75">
        <v>0</v>
      </c>
      <c r="F271" s="75">
        <v>0</v>
      </c>
      <c r="G271" s="81">
        <v>0</v>
      </c>
      <c r="H271" s="138"/>
      <c r="I271" s="156"/>
      <c r="J271" s="253"/>
      <c r="K271" s="118"/>
      <c r="L271" s="156"/>
      <c r="M271" s="131"/>
    </row>
    <row r="272" spans="1:13" s="243" customFormat="1" ht="18" customHeight="1" x14ac:dyDescent="0.25">
      <c r="A272" s="116" t="s">
        <v>146</v>
      </c>
      <c r="B272" s="152" t="s">
        <v>147</v>
      </c>
      <c r="C272" s="69" t="s">
        <v>10</v>
      </c>
      <c r="D272" s="60">
        <f>SUM(D273:D276)</f>
        <v>0</v>
      </c>
      <c r="E272" s="75">
        <v>0</v>
      </c>
      <c r="F272" s="75">
        <v>0</v>
      </c>
      <c r="G272" s="81">
        <v>0</v>
      </c>
      <c r="H272" s="151" t="s">
        <v>148</v>
      </c>
      <c r="I272" s="135" t="s">
        <v>149</v>
      </c>
      <c r="J272" s="135" t="s">
        <v>29</v>
      </c>
      <c r="K272" s="116" t="s">
        <v>127</v>
      </c>
      <c r="L272" s="130"/>
      <c r="M272" s="130">
        <v>826</v>
      </c>
    </row>
    <row r="273" spans="1:13" s="243" customFormat="1" ht="15" customHeight="1" x14ac:dyDescent="0.25">
      <c r="A273" s="117"/>
      <c r="B273" s="153"/>
      <c r="C273" s="73" t="s">
        <v>12</v>
      </c>
      <c r="D273" s="75">
        <v>0</v>
      </c>
      <c r="E273" s="75">
        <v>0</v>
      </c>
      <c r="F273" s="75">
        <v>0</v>
      </c>
      <c r="G273" s="81">
        <v>0</v>
      </c>
      <c r="H273" s="137"/>
      <c r="I273" s="131"/>
      <c r="J273" s="131"/>
      <c r="K273" s="117"/>
      <c r="L273" s="131"/>
      <c r="M273" s="131"/>
    </row>
    <row r="274" spans="1:13" s="243" customFormat="1" ht="15" customHeight="1" x14ac:dyDescent="0.25">
      <c r="A274" s="117"/>
      <c r="B274" s="153"/>
      <c r="C274" s="73" t="s">
        <v>14</v>
      </c>
      <c r="D274" s="75">
        <v>0</v>
      </c>
      <c r="E274" s="75">
        <v>0</v>
      </c>
      <c r="F274" s="75">
        <v>0</v>
      </c>
      <c r="G274" s="81">
        <v>0</v>
      </c>
      <c r="H274" s="137"/>
      <c r="I274" s="131"/>
      <c r="J274" s="131"/>
      <c r="K274" s="117"/>
      <c r="L274" s="131"/>
      <c r="M274" s="131"/>
    </row>
    <row r="275" spans="1:13" s="243" customFormat="1" ht="15" customHeight="1" x14ac:dyDescent="0.25">
      <c r="A275" s="117"/>
      <c r="B275" s="153"/>
      <c r="C275" s="73" t="s">
        <v>16</v>
      </c>
      <c r="D275" s="75">
        <v>0</v>
      </c>
      <c r="E275" s="75">
        <v>0</v>
      </c>
      <c r="F275" s="75">
        <v>0</v>
      </c>
      <c r="G275" s="81">
        <v>0</v>
      </c>
      <c r="H275" s="137"/>
      <c r="I275" s="131"/>
      <c r="J275" s="131"/>
      <c r="K275" s="117"/>
      <c r="L275" s="131"/>
      <c r="M275" s="131"/>
    </row>
    <row r="276" spans="1:13" s="243" customFormat="1" ht="27" customHeight="1" x14ac:dyDescent="0.25">
      <c r="A276" s="118"/>
      <c r="B276" s="154"/>
      <c r="C276" s="73" t="s">
        <v>18</v>
      </c>
      <c r="D276" s="75">
        <v>0</v>
      </c>
      <c r="E276" s="75">
        <v>0</v>
      </c>
      <c r="F276" s="75">
        <v>0</v>
      </c>
      <c r="G276" s="81">
        <v>0</v>
      </c>
      <c r="H276" s="138"/>
      <c r="I276" s="131"/>
      <c r="J276" s="131"/>
      <c r="K276" s="118"/>
      <c r="L276" s="131"/>
      <c r="M276" s="131"/>
    </row>
    <row r="277" spans="1:13" s="243" customFormat="1" ht="25.5" customHeight="1" x14ac:dyDescent="0.25">
      <c r="A277" s="148" t="s">
        <v>150</v>
      </c>
      <c r="B277" s="142" t="s">
        <v>351</v>
      </c>
      <c r="C277" s="69" t="s">
        <v>10</v>
      </c>
      <c r="D277" s="60">
        <f>SUM(D278:D281)</f>
        <v>54413.741000000002</v>
      </c>
      <c r="E277" s="60">
        <f t="shared" ref="E277:G277" si="58">SUM(E278:E281)</f>
        <v>21550.052</v>
      </c>
      <c r="F277" s="60">
        <f t="shared" si="58"/>
        <v>21550.052</v>
      </c>
      <c r="G277" s="80">
        <f t="shared" si="58"/>
        <v>39.604062510607385</v>
      </c>
      <c r="H277" s="151"/>
      <c r="I277" s="84" t="s">
        <v>11</v>
      </c>
      <c r="J277" s="82">
        <v>3</v>
      </c>
      <c r="K277" s="116" t="s">
        <v>151</v>
      </c>
      <c r="L277" s="130"/>
      <c r="M277" s="130">
        <v>826</v>
      </c>
    </row>
    <row r="278" spans="1:13" s="243" customFormat="1" ht="22.5" customHeight="1" x14ac:dyDescent="0.25">
      <c r="A278" s="149"/>
      <c r="B278" s="143"/>
      <c r="C278" s="73" t="s">
        <v>12</v>
      </c>
      <c r="D278" s="75">
        <f>D283+D288</f>
        <v>54413.741000000002</v>
      </c>
      <c r="E278" s="75">
        <f t="shared" ref="D278:H281" si="59">E283+E288</f>
        <v>21550.052</v>
      </c>
      <c r="F278" s="75">
        <f t="shared" si="59"/>
        <v>21550.052</v>
      </c>
      <c r="G278" s="81">
        <f>F278/D278*100</f>
        <v>39.604062510607385</v>
      </c>
      <c r="H278" s="137"/>
      <c r="I278" s="78" t="s">
        <v>13</v>
      </c>
      <c r="J278" s="83">
        <v>0</v>
      </c>
      <c r="K278" s="117"/>
      <c r="L278" s="131"/>
      <c r="M278" s="131"/>
    </row>
    <row r="279" spans="1:13" s="243" customFormat="1" ht="21.75" customHeight="1" x14ac:dyDescent="0.25">
      <c r="A279" s="149"/>
      <c r="B279" s="143"/>
      <c r="C279" s="73" t="s">
        <v>14</v>
      </c>
      <c r="D279" s="75">
        <f t="shared" si="59"/>
        <v>0</v>
      </c>
      <c r="E279" s="75">
        <f t="shared" si="59"/>
        <v>0</v>
      </c>
      <c r="F279" s="75">
        <f t="shared" si="59"/>
        <v>0</v>
      </c>
      <c r="G279" s="81">
        <f t="shared" si="59"/>
        <v>0</v>
      </c>
      <c r="H279" s="137"/>
      <c r="I279" s="78" t="s">
        <v>15</v>
      </c>
      <c r="J279" s="83">
        <v>3</v>
      </c>
      <c r="K279" s="117"/>
      <c r="L279" s="131"/>
      <c r="M279" s="131"/>
    </row>
    <row r="280" spans="1:13" s="243" customFormat="1" ht="20.25" customHeight="1" x14ac:dyDescent="0.25">
      <c r="A280" s="149"/>
      <c r="B280" s="143"/>
      <c r="C280" s="73" t="s">
        <v>16</v>
      </c>
      <c r="D280" s="75">
        <f t="shared" si="59"/>
        <v>0</v>
      </c>
      <c r="E280" s="75">
        <f t="shared" si="59"/>
        <v>0</v>
      </c>
      <c r="F280" s="75">
        <f t="shared" si="59"/>
        <v>0</v>
      </c>
      <c r="G280" s="81">
        <f t="shared" si="59"/>
        <v>0</v>
      </c>
      <c r="H280" s="137"/>
      <c r="I280" s="78" t="s">
        <v>17</v>
      </c>
      <c r="J280" s="83">
        <v>0</v>
      </c>
      <c r="K280" s="117"/>
      <c r="L280" s="131"/>
      <c r="M280" s="131"/>
    </row>
    <row r="281" spans="1:13" s="243" customFormat="1" ht="20.25" customHeight="1" x14ac:dyDescent="0.25">
      <c r="A281" s="150"/>
      <c r="B281" s="144"/>
      <c r="C281" s="73" t="s">
        <v>18</v>
      </c>
      <c r="D281" s="75">
        <f t="shared" si="59"/>
        <v>0</v>
      </c>
      <c r="E281" s="75">
        <f t="shared" si="59"/>
        <v>0</v>
      </c>
      <c r="F281" s="75">
        <f t="shared" si="59"/>
        <v>0</v>
      </c>
      <c r="G281" s="81">
        <f t="shared" si="59"/>
        <v>0</v>
      </c>
      <c r="H281" s="138"/>
      <c r="I281" s="78" t="s">
        <v>19</v>
      </c>
      <c r="J281" s="79">
        <f>(J278+0.5*J279)/J277</f>
        <v>0.5</v>
      </c>
      <c r="K281" s="118"/>
      <c r="L281" s="131"/>
      <c r="M281" s="131"/>
    </row>
    <row r="282" spans="1:13" s="243" customFormat="1" ht="38.25" customHeight="1" x14ac:dyDescent="0.25">
      <c r="A282" s="116" t="s">
        <v>152</v>
      </c>
      <c r="B282" s="142" t="s">
        <v>352</v>
      </c>
      <c r="C282" s="69" t="s">
        <v>10</v>
      </c>
      <c r="D282" s="75">
        <f>SUM(D283:D286)</f>
        <v>53748.841</v>
      </c>
      <c r="E282" s="75">
        <f t="shared" ref="E282:F282" si="60">SUM(E283:E286)</f>
        <v>21393.434000000001</v>
      </c>
      <c r="F282" s="75">
        <f t="shared" si="60"/>
        <v>21393.434000000001</v>
      </c>
      <c r="G282" s="81">
        <f>F282/D282*100</f>
        <v>39.802595929463855</v>
      </c>
      <c r="H282" s="116" t="s">
        <v>353</v>
      </c>
      <c r="I282" s="116" t="s">
        <v>407</v>
      </c>
      <c r="J282" s="254" t="s">
        <v>29</v>
      </c>
      <c r="K282" s="116" t="s">
        <v>151</v>
      </c>
      <c r="L282" s="139" t="s">
        <v>408</v>
      </c>
      <c r="M282" s="130">
        <v>826</v>
      </c>
    </row>
    <row r="283" spans="1:13" s="243" customFormat="1" ht="36.75" customHeight="1" x14ac:dyDescent="0.25">
      <c r="A283" s="117"/>
      <c r="B283" s="143"/>
      <c r="C283" s="73" t="s">
        <v>12</v>
      </c>
      <c r="D283" s="75">
        <v>53748.841</v>
      </c>
      <c r="E283" s="75">
        <v>21393.434000000001</v>
      </c>
      <c r="F283" s="75">
        <v>21393.434000000001</v>
      </c>
      <c r="G283" s="81">
        <f>G282</f>
        <v>39.802595929463855</v>
      </c>
      <c r="H283" s="117"/>
      <c r="I283" s="117"/>
      <c r="J283" s="255"/>
      <c r="K283" s="117"/>
      <c r="L283" s="140"/>
      <c r="M283" s="131"/>
    </row>
    <row r="284" spans="1:13" s="243" customFormat="1" ht="32.25" customHeight="1" x14ac:dyDescent="0.25">
      <c r="A284" s="117"/>
      <c r="B284" s="143"/>
      <c r="C284" s="73" t="s">
        <v>14</v>
      </c>
      <c r="D284" s="75">
        <v>0</v>
      </c>
      <c r="E284" s="75">
        <v>0</v>
      </c>
      <c r="F284" s="75">
        <v>0</v>
      </c>
      <c r="G284" s="81">
        <v>0</v>
      </c>
      <c r="H284" s="117"/>
      <c r="I284" s="117"/>
      <c r="J284" s="255"/>
      <c r="K284" s="117"/>
      <c r="L284" s="140"/>
      <c r="M284" s="131"/>
    </row>
    <row r="285" spans="1:13" s="243" customFormat="1" ht="24" customHeight="1" x14ac:dyDescent="0.25">
      <c r="A285" s="117"/>
      <c r="B285" s="143"/>
      <c r="C285" s="73" t="s">
        <v>16</v>
      </c>
      <c r="D285" s="75">
        <v>0</v>
      </c>
      <c r="E285" s="75">
        <v>0</v>
      </c>
      <c r="F285" s="75">
        <v>0</v>
      </c>
      <c r="G285" s="81">
        <v>0</v>
      </c>
      <c r="H285" s="117"/>
      <c r="I285" s="117"/>
      <c r="J285" s="255"/>
      <c r="K285" s="117"/>
      <c r="L285" s="140"/>
      <c r="M285" s="131"/>
    </row>
    <row r="286" spans="1:13" s="243" customFormat="1" ht="3" hidden="1" customHeight="1" x14ac:dyDescent="0.25">
      <c r="A286" s="118"/>
      <c r="B286" s="144"/>
      <c r="C286" s="73" t="s">
        <v>18</v>
      </c>
      <c r="D286" s="75">
        <v>0</v>
      </c>
      <c r="E286" s="75">
        <v>0</v>
      </c>
      <c r="F286" s="75">
        <v>0</v>
      </c>
      <c r="G286" s="81">
        <v>0</v>
      </c>
      <c r="H286" s="118"/>
      <c r="I286" s="118"/>
      <c r="J286" s="256"/>
      <c r="K286" s="118"/>
      <c r="L286" s="141"/>
      <c r="M286" s="131"/>
    </row>
    <row r="287" spans="1:13" s="243" customFormat="1" ht="33" customHeight="1" x14ac:dyDescent="0.25">
      <c r="A287" s="116" t="s">
        <v>153</v>
      </c>
      <c r="B287" s="142" t="s">
        <v>354</v>
      </c>
      <c r="C287" s="69" t="s">
        <v>10</v>
      </c>
      <c r="D287" s="60">
        <f>SUM(D288:D291)</f>
        <v>664.9</v>
      </c>
      <c r="E287" s="60">
        <f t="shared" ref="E287:G287" si="61">SUM(E288:E291)</f>
        <v>156.61799999999999</v>
      </c>
      <c r="F287" s="60">
        <f t="shared" si="61"/>
        <v>156.61799999999999</v>
      </c>
      <c r="G287" s="80">
        <f t="shared" si="61"/>
        <v>23.555121070837721</v>
      </c>
      <c r="H287" s="116" t="s">
        <v>355</v>
      </c>
      <c r="I287" s="116" t="s">
        <v>409</v>
      </c>
      <c r="J287" s="254" t="s">
        <v>29</v>
      </c>
      <c r="K287" s="116" t="s">
        <v>151</v>
      </c>
      <c r="L287" s="145" t="s">
        <v>410</v>
      </c>
      <c r="M287" s="130">
        <v>826</v>
      </c>
    </row>
    <row r="288" spans="1:13" s="243" customFormat="1" ht="22.5" customHeight="1" x14ac:dyDescent="0.25">
      <c r="A288" s="117"/>
      <c r="B288" s="143"/>
      <c r="C288" s="73" t="s">
        <v>12</v>
      </c>
      <c r="D288" s="75">
        <v>664.9</v>
      </c>
      <c r="E288" s="75">
        <v>156.61799999999999</v>
      </c>
      <c r="F288" s="75">
        <v>156.61799999999999</v>
      </c>
      <c r="G288" s="76">
        <f>F288/D288*100</f>
        <v>23.555121070837721</v>
      </c>
      <c r="H288" s="117"/>
      <c r="I288" s="117"/>
      <c r="J288" s="255"/>
      <c r="K288" s="117"/>
      <c r="L288" s="146"/>
      <c r="M288" s="131"/>
    </row>
    <row r="289" spans="1:13" s="243" customFormat="1" ht="15" customHeight="1" x14ac:dyDescent="0.25">
      <c r="A289" s="117"/>
      <c r="B289" s="143"/>
      <c r="C289" s="73" t="s">
        <v>14</v>
      </c>
      <c r="D289" s="75">
        <v>0</v>
      </c>
      <c r="E289" s="75">
        <v>0</v>
      </c>
      <c r="F289" s="75">
        <v>0</v>
      </c>
      <c r="G289" s="81">
        <v>0</v>
      </c>
      <c r="H289" s="117"/>
      <c r="I289" s="117"/>
      <c r="J289" s="255"/>
      <c r="K289" s="117"/>
      <c r="L289" s="146"/>
      <c r="M289" s="131"/>
    </row>
    <row r="290" spans="1:13" s="243" customFormat="1" ht="20.25" customHeight="1" x14ac:dyDescent="0.25">
      <c r="A290" s="117"/>
      <c r="B290" s="143"/>
      <c r="C290" s="73" t="s">
        <v>16</v>
      </c>
      <c r="D290" s="75">
        <v>0</v>
      </c>
      <c r="E290" s="75">
        <v>0</v>
      </c>
      <c r="F290" s="75">
        <v>0</v>
      </c>
      <c r="G290" s="81">
        <v>0</v>
      </c>
      <c r="H290" s="117"/>
      <c r="I290" s="117"/>
      <c r="J290" s="255"/>
      <c r="K290" s="117"/>
      <c r="L290" s="146"/>
      <c r="M290" s="131"/>
    </row>
    <row r="291" spans="1:13" s="243" customFormat="1" ht="15" customHeight="1" x14ac:dyDescent="0.25">
      <c r="A291" s="118"/>
      <c r="B291" s="144"/>
      <c r="C291" s="73" t="s">
        <v>18</v>
      </c>
      <c r="D291" s="75">
        <v>0</v>
      </c>
      <c r="E291" s="75">
        <v>0</v>
      </c>
      <c r="F291" s="75">
        <v>0</v>
      </c>
      <c r="G291" s="81">
        <v>0</v>
      </c>
      <c r="H291" s="118"/>
      <c r="I291" s="118"/>
      <c r="J291" s="256"/>
      <c r="K291" s="118"/>
      <c r="L291" s="147"/>
      <c r="M291" s="131"/>
    </row>
    <row r="292" spans="1:13" s="243" customFormat="1" ht="22.5" customHeight="1" x14ac:dyDescent="0.25">
      <c r="A292" s="116" t="s">
        <v>154</v>
      </c>
      <c r="B292" s="142" t="s">
        <v>155</v>
      </c>
      <c r="C292" s="69" t="s">
        <v>10</v>
      </c>
      <c r="D292" s="60">
        <f>SUM(D293:D296)</f>
        <v>0</v>
      </c>
      <c r="E292" s="75">
        <v>0</v>
      </c>
      <c r="F292" s="75">
        <v>0</v>
      </c>
      <c r="G292" s="81">
        <v>0</v>
      </c>
      <c r="H292" s="136" t="s">
        <v>356</v>
      </c>
      <c r="I292" s="132" t="s">
        <v>411</v>
      </c>
      <c r="J292" s="135" t="s">
        <v>29</v>
      </c>
      <c r="K292" s="116" t="s">
        <v>151</v>
      </c>
      <c r="L292" s="130"/>
      <c r="M292" s="130">
        <v>826</v>
      </c>
    </row>
    <row r="293" spans="1:13" s="243" customFormat="1" ht="15" customHeight="1" x14ac:dyDescent="0.25">
      <c r="A293" s="117"/>
      <c r="B293" s="143"/>
      <c r="C293" s="73" t="s">
        <v>12</v>
      </c>
      <c r="D293" s="75">
        <v>0</v>
      </c>
      <c r="E293" s="75">
        <v>0</v>
      </c>
      <c r="F293" s="75">
        <v>0</v>
      </c>
      <c r="G293" s="81">
        <v>0</v>
      </c>
      <c r="H293" s="137"/>
      <c r="I293" s="133"/>
      <c r="J293" s="131"/>
      <c r="K293" s="117"/>
      <c r="L293" s="131"/>
      <c r="M293" s="131"/>
    </row>
    <row r="294" spans="1:13" s="243" customFormat="1" ht="16.5" customHeight="1" x14ac:dyDescent="0.25">
      <c r="A294" s="117"/>
      <c r="B294" s="143"/>
      <c r="C294" s="73" t="s">
        <v>14</v>
      </c>
      <c r="D294" s="75">
        <v>0</v>
      </c>
      <c r="E294" s="75">
        <v>0</v>
      </c>
      <c r="F294" s="75">
        <v>0</v>
      </c>
      <c r="G294" s="81">
        <v>0</v>
      </c>
      <c r="H294" s="137"/>
      <c r="I294" s="133"/>
      <c r="J294" s="131"/>
      <c r="K294" s="117"/>
      <c r="L294" s="131"/>
      <c r="M294" s="131"/>
    </row>
    <row r="295" spans="1:13" s="243" customFormat="1" ht="18" customHeight="1" x14ac:dyDescent="0.25">
      <c r="A295" s="117"/>
      <c r="B295" s="143"/>
      <c r="C295" s="73" t="s">
        <v>16</v>
      </c>
      <c r="D295" s="75">
        <v>0</v>
      </c>
      <c r="E295" s="75">
        <v>0</v>
      </c>
      <c r="F295" s="75">
        <v>0</v>
      </c>
      <c r="G295" s="81">
        <v>0</v>
      </c>
      <c r="H295" s="137"/>
      <c r="I295" s="133"/>
      <c r="J295" s="131"/>
      <c r="K295" s="117"/>
      <c r="L295" s="131"/>
      <c r="M295" s="131"/>
    </row>
    <row r="296" spans="1:13" s="243" customFormat="1" ht="61.5" customHeight="1" x14ac:dyDescent="0.25">
      <c r="A296" s="118"/>
      <c r="B296" s="144"/>
      <c r="C296" s="73" t="s">
        <v>18</v>
      </c>
      <c r="D296" s="75">
        <v>0</v>
      </c>
      <c r="E296" s="75">
        <v>0</v>
      </c>
      <c r="F296" s="75">
        <v>0</v>
      </c>
      <c r="G296" s="81">
        <v>0</v>
      </c>
      <c r="H296" s="138"/>
      <c r="I296" s="134"/>
      <c r="J296" s="131"/>
      <c r="K296" s="118"/>
      <c r="L296" s="131"/>
      <c r="M296" s="131"/>
    </row>
    <row r="297" spans="1:13" s="265" customFormat="1" ht="24" customHeight="1" x14ac:dyDescent="0.2">
      <c r="A297" s="257" t="s">
        <v>156</v>
      </c>
      <c r="B297" s="258" t="s">
        <v>157</v>
      </c>
      <c r="C297" s="259" t="s">
        <v>10</v>
      </c>
      <c r="D297" s="260">
        <f>SUM(D298:D301)</f>
        <v>470700.52099999995</v>
      </c>
      <c r="E297" s="260">
        <f>SUM(E298:E301)</f>
        <v>44839.500809999998</v>
      </c>
      <c r="F297" s="260">
        <f>SUM(F298:F301)</f>
        <v>165685.08977876999</v>
      </c>
      <c r="G297" s="261">
        <f t="shared" ref="G297:G358" si="62">F297/D297</f>
        <v>0.3519968268290275</v>
      </c>
      <c r="H297" s="262"/>
      <c r="I297" s="263" t="s">
        <v>11</v>
      </c>
      <c r="J297" s="264">
        <f>J302+J357+J372+J402+J432+J462</f>
        <v>29</v>
      </c>
      <c r="K297" s="257" t="s">
        <v>316</v>
      </c>
      <c r="L297" s="262"/>
      <c r="M297" s="262">
        <v>833</v>
      </c>
    </row>
    <row r="298" spans="1:13" s="265" customFormat="1" ht="18.75" customHeight="1" x14ac:dyDescent="0.2">
      <c r="A298" s="266"/>
      <c r="B298" s="267"/>
      <c r="C298" s="268" t="s">
        <v>12</v>
      </c>
      <c r="D298" s="269">
        <f>D303+D358+D373++D403+D433+D463</f>
        <v>78030.72099999999</v>
      </c>
      <c r="E298" s="269">
        <f>E303+E358+E373++E403+E433+E463</f>
        <v>14908.831329999999</v>
      </c>
      <c r="F298" s="269">
        <f>F303+F358+F373++F403+F433+F463</f>
        <v>14908.831329999999</v>
      </c>
      <c r="G298" s="270">
        <f t="shared" si="62"/>
        <v>0.19106361108722808</v>
      </c>
      <c r="H298" s="271"/>
      <c r="I298" s="263" t="s">
        <v>13</v>
      </c>
      <c r="J298" s="264">
        <f>J303+J358+J373+J403+J433+J463+J473</f>
        <v>6</v>
      </c>
      <c r="K298" s="266"/>
      <c r="L298" s="271"/>
      <c r="M298" s="271"/>
    </row>
    <row r="299" spans="1:13" s="265" customFormat="1" ht="18.75" customHeight="1" x14ac:dyDescent="0.2">
      <c r="A299" s="266"/>
      <c r="B299" s="267"/>
      <c r="C299" s="268" t="s">
        <v>14</v>
      </c>
      <c r="D299" s="269">
        <f>D304+D359+D374++D404+D434+D464</f>
        <v>166107.4</v>
      </c>
      <c r="E299" s="269">
        <f t="shared" ref="E299:F301" si="63">E304+E359+E374+E404+E434+E464</f>
        <v>29930.66948</v>
      </c>
      <c r="F299" s="269">
        <f t="shared" si="63"/>
        <v>29930.66948</v>
      </c>
      <c r="G299" s="270">
        <f t="shared" si="62"/>
        <v>0.18018865794058544</v>
      </c>
      <c r="H299" s="271"/>
      <c r="I299" s="263" t="s">
        <v>15</v>
      </c>
      <c r="J299" s="264">
        <f>J304+J359+J374+J404+J434+J464+J474</f>
        <v>17</v>
      </c>
      <c r="K299" s="266"/>
      <c r="L299" s="271"/>
      <c r="M299" s="271"/>
    </row>
    <row r="300" spans="1:13" s="265" customFormat="1" ht="18.75" customHeight="1" x14ac:dyDescent="0.2">
      <c r="A300" s="266"/>
      <c r="B300" s="267"/>
      <c r="C300" s="268" t="s">
        <v>16</v>
      </c>
      <c r="D300" s="269">
        <f>D305+D360+D375++D405+D435+D465</f>
        <v>0</v>
      </c>
      <c r="E300" s="269">
        <f t="shared" si="63"/>
        <v>0</v>
      </c>
      <c r="F300" s="269">
        <f t="shared" si="63"/>
        <v>0</v>
      </c>
      <c r="G300" s="270">
        <v>0</v>
      </c>
      <c r="H300" s="271"/>
      <c r="I300" s="263" t="s">
        <v>17</v>
      </c>
      <c r="J300" s="264">
        <f>J305+J360+J375+J405+J435+J465+J475</f>
        <v>6</v>
      </c>
      <c r="K300" s="266"/>
      <c r="L300" s="271"/>
      <c r="M300" s="271"/>
    </row>
    <row r="301" spans="1:13" s="265" customFormat="1" ht="18.75" customHeight="1" x14ac:dyDescent="0.2">
      <c r="A301" s="272"/>
      <c r="B301" s="273"/>
      <c r="C301" s="268" t="s">
        <v>18</v>
      </c>
      <c r="D301" s="269">
        <f>D306+D361+D376++D406+D436+D466</f>
        <v>226562.4</v>
      </c>
      <c r="E301" s="269">
        <f t="shared" si="63"/>
        <v>0</v>
      </c>
      <c r="F301" s="269">
        <f t="shared" si="63"/>
        <v>120845.58896877</v>
      </c>
      <c r="G301" s="270">
        <f t="shared" si="62"/>
        <v>0.53338766259878068</v>
      </c>
      <c r="H301" s="274"/>
      <c r="I301" s="263" t="s">
        <v>19</v>
      </c>
      <c r="J301" s="275">
        <f>(J298+J299/2)/J297</f>
        <v>0.5</v>
      </c>
      <c r="K301" s="272"/>
      <c r="L301" s="274"/>
      <c r="M301" s="274"/>
    </row>
    <row r="302" spans="1:13" s="265" customFormat="1" ht="48.75" customHeight="1" x14ac:dyDescent="0.2">
      <c r="A302" s="257" t="s">
        <v>158</v>
      </c>
      <c r="B302" s="258" t="s">
        <v>159</v>
      </c>
      <c r="C302" s="276" t="s">
        <v>10</v>
      </c>
      <c r="D302" s="277">
        <f>SUM(D303:D306)</f>
        <v>773.4</v>
      </c>
      <c r="E302" s="277">
        <f>SUM(E303:E306)</f>
        <v>0</v>
      </c>
      <c r="F302" s="277">
        <f>SUM(F303:F306)</f>
        <v>0</v>
      </c>
      <c r="G302" s="270">
        <f t="shared" si="62"/>
        <v>0</v>
      </c>
      <c r="H302" s="262"/>
      <c r="I302" s="263" t="s">
        <v>11</v>
      </c>
      <c r="J302" s="264">
        <f>SUM(J303:J305)</f>
        <v>10</v>
      </c>
      <c r="K302" s="257" t="s">
        <v>317</v>
      </c>
      <c r="L302" s="278"/>
      <c r="M302" s="262">
        <v>833</v>
      </c>
    </row>
    <row r="303" spans="1:13" s="265" customFormat="1" ht="48.75" customHeight="1" x14ac:dyDescent="0.2">
      <c r="A303" s="266"/>
      <c r="B303" s="267"/>
      <c r="C303" s="268" t="s">
        <v>12</v>
      </c>
      <c r="D303" s="277">
        <f>D313+D318+D323+D328+D333+D338+D343+D348+D353+D308</f>
        <v>0</v>
      </c>
      <c r="E303" s="277">
        <f>E313+E318+E323+E328+E333+E338+E343+E348+E353+E308</f>
        <v>0</v>
      </c>
      <c r="F303" s="277">
        <f>F313+F318+F323+F328+F333+F338+F343+F348+F353+F308</f>
        <v>0</v>
      </c>
      <c r="G303" s="270">
        <v>0</v>
      </c>
      <c r="H303" s="271"/>
      <c r="I303" s="263" t="s">
        <v>13</v>
      </c>
      <c r="J303" s="264">
        <v>4</v>
      </c>
      <c r="K303" s="266"/>
      <c r="L303" s="279"/>
      <c r="M303" s="271"/>
    </row>
    <row r="304" spans="1:13" s="265" customFormat="1" ht="48.75" customHeight="1" x14ac:dyDescent="0.2">
      <c r="A304" s="266"/>
      <c r="B304" s="267"/>
      <c r="C304" s="268" t="s">
        <v>14</v>
      </c>
      <c r="D304" s="277">
        <f t="shared" ref="D304:F306" si="64">D309+D314+D319+D324+D329+D334+D339+D344+D349+D354</f>
        <v>773.4</v>
      </c>
      <c r="E304" s="277">
        <f>E309+E314+E319+E324+E329+E334+E339+E344+E349+E354</f>
        <v>0</v>
      </c>
      <c r="F304" s="277">
        <f>F309+F314+F319+F324+F329+F334+F339+F344+F349+F354</f>
        <v>0</v>
      </c>
      <c r="G304" s="270">
        <f t="shared" si="62"/>
        <v>0</v>
      </c>
      <c r="H304" s="271"/>
      <c r="I304" s="263" t="s">
        <v>15</v>
      </c>
      <c r="J304" s="264">
        <v>4</v>
      </c>
      <c r="K304" s="266"/>
      <c r="L304" s="279"/>
      <c r="M304" s="271"/>
    </row>
    <row r="305" spans="1:14" s="265" customFormat="1" ht="48.75" customHeight="1" x14ac:dyDescent="0.2">
      <c r="A305" s="266"/>
      <c r="B305" s="267"/>
      <c r="C305" s="268" t="s">
        <v>16</v>
      </c>
      <c r="D305" s="277">
        <f t="shared" si="64"/>
        <v>0</v>
      </c>
      <c r="E305" s="277">
        <f t="shared" si="64"/>
        <v>0</v>
      </c>
      <c r="F305" s="277">
        <f t="shared" si="64"/>
        <v>0</v>
      </c>
      <c r="G305" s="270">
        <v>0</v>
      </c>
      <c r="H305" s="271"/>
      <c r="I305" s="263" t="s">
        <v>17</v>
      </c>
      <c r="J305" s="264">
        <v>2</v>
      </c>
      <c r="K305" s="266"/>
      <c r="L305" s="279"/>
      <c r="M305" s="271"/>
    </row>
    <row r="306" spans="1:14" s="265" customFormat="1" ht="48.75" customHeight="1" x14ac:dyDescent="0.2">
      <c r="A306" s="272"/>
      <c r="B306" s="273"/>
      <c r="C306" s="268" t="s">
        <v>18</v>
      </c>
      <c r="D306" s="277">
        <f t="shared" si="64"/>
        <v>0</v>
      </c>
      <c r="E306" s="277">
        <f t="shared" si="64"/>
        <v>0</v>
      </c>
      <c r="F306" s="277">
        <f t="shared" si="64"/>
        <v>0</v>
      </c>
      <c r="G306" s="270">
        <v>0</v>
      </c>
      <c r="H306" s="274"/>
      <c r="I306" s="263" t="s">
        <v>19</v>
      </c>
      <c r="J306" s="275">
        <f>(J303+J304/2)/J302</f>
        <v>0.6</v>
      </c>
      <c r="K306" s="272"/>
      <c r="L306" s="280"/>
      <c r="M306" s="274"/>
    </row>
    <row r="307" spans="1:14" s="282" customFormat="1" ht="36.75" customHeight="1" outlineLevel="1" x14ac:dyDescent="0.2">
      <c r="A307" s="257" t="s">
        <v>160</v>
      </c>
      <c r="B307" s="258" t="s">
        <v>161</v>
      </c>
      <c r="C307" s="276" t="s">
        <v>10</v>
      </c>
      <c r="D307" s="277">
        <f>SUM(D308:D311)</f>
        <v>773.4</v>
      </c>
      <c r="E307" s="277">
        <f>SUM(E308:E311)</f>
        <v>0</v>
      </c>
      <c r="F307" s="277">
        <f>SUM(F308:F311)</f>
        <v>0</v>
      </c>
      <c r="G307" s="270">
        <f t="shared" si="62"/>
        <v>0</v>
      </c>
      <c r="H307" s="262" t="s">
        <v>162</v>
      </c>
      <c r="I307" s="278" t="s">
        <v>412</v>
      </c>
      <c r="J307" s="262" t="s">
        <v>163</v>
      </c>
      <c r="K307" s="257" t="s">
        <v>318</v>
      </c>
      <c r="L307" s="281" t="s">
        <v>413</v>
      </c>
      <c r="M307" s="262">
        <v>833</v>
      </c>
    </row>
    <row r="308" spans="1:14" s="282" customFormat="1" ht="36.75" customHeight="1" outlineLevel="1" x14ac:dyDescent="0.2">
      <c r="A308" s="266"/>
      <c r="B308" s="267"/>
      <c r="C308" s="268" t="s">
        <v>12</v>
      </c>
      <c r="D308" s="277">
        <v>0</v>
      </c>
      <c r="E308" s="277">
        <v>0</v>
      </c>
      <c r="F308" s="277">
        <v>0</v>
      </c>
      <c r="G308" s="270">
        <v>0</v>
      </c>
      <c r="H308" s="271"/>
      <c r="I308" s="279"/>
      <c r="J308" s="271"/>
      <c r="K308" s="266"/>
      <c r="L308" s="283"/>
      <c r="M308" s="271"/>
    </row>
    <row r="309" spans="1:14" s="282" customFormat="1" ht="36.75" customHeight="1" outlineLevel="1" x14ac:dyDescent="0.25">
      <c r="A309" s="266"/>
      <c r="B309" s="267"/>
      <c r="C309" s="268" t="s">
        <v>14</v>
      </c>
      <c r="D309" s="277">
        <v>773.4</v>
      </c>
      <c r="E309" s="277">
        <v>0</v>
      </c>
      <c r="F309" s="277">
        <v>0</v>
      </c>
      <c r="G309" s="270">
        <f t="shared" si="62"/>
        <v>0</v>
      </c>
      <c r="H309" s="271"/>
      <c r="I309" s="279"/>
      <c r="J309" s="271"/>
      <c r="K309" s="266"/>
      <c r="L309" s="283"/>
      <c r="M309" s="271"/>
      <c r="N309" s="284"/>
    </row>
    <row r="310" spans="1:14" s="282" customFormat="1" ht="36.75" customHeight="1" outlineLevel="1" x14ac:dyDescent="0.25">
      <c r="A310" s="266"/>
      <c r="B310" s="267"/>
      <c r="C310" s="268" t="s">
        <v>16</v>
      </c>
      <c r="D310" s="277">
        <v>0</v>
      </c>
      <c r="E310" s="277">
        <v>0</v>
      </c>
      <c r="F310" s="277">
        <v>0</v>
      </c>
      <c r="G310" s="270">
        <v>0</v>
      </c>
      <c r="H310" s="271"/>
      <c r="I310" s="279"/>
      <c r="J310" s="271"/>
      <c r="K310" s="266"/>
      <c r="L310" s="283"/>
      <c r="M310" s="271"/>
      <c r="N310" s="284"/>
    </row>
    <row r="311" spans="1:14" s="282" customFormat="1" ht="102.75" customHeight="1" outlineLevel="1" x14ac:dyDescent="0.25">
      <c r="A311" s="272"/>
      <c r="B311" s="273"/>
      <c r="C311" s="268" t="s">
        <v>18</v>
      </c>
      <c r="D311" s="277">
        <v>0</v>
      </c>
      <c r="E311" s="277">
        <v>0</v>
      </c>
      <c r="F311" s="277">
        <v>0</v>
      </c>
      <c r="G311" s="270">
        <v>0</v>
      </c>
      <c r="H311" s="274"/>
      <c r="I311" s="280"/>
      <c r="J311" s="274"/>
      <c r="K311" s="272"/>
      <c r="L311" s="285"/>
      <c r="M311" s="274"/>
      <c r="N311" s="284"/>
    </row>
    <row r="312" spans="1:14" s="265" customFormat="1" ht="27" customHeight="1" x14ac:dyDescent="0.2">
      <c r="A312" s="257" t="s">
        <v>165</v>
      </c>
      <c r="B312" s="258" t="s">
        <v>166</v>
      </c>
      <c r="C312" s="276" t="s">
        <v>10</v>
      </c>
      <c r="D312" s="277">
        <f>SUM(D313:D316)</f>
        <v>0</v>
      </c>
      <c r="E312" s="277">
        <f>SUM(E313:E316)</f>
        <v>0</v>
      </c>
      <c r="F312" s="277">
        <f>SUM(F313:F316)</f>
        <v>0</v>
      </c>
      <c r="G312" s="270">
        <v>0</v>
      </c>
      <c r="H312" s="262" t="s">
        <v>167</v>
      </c>
      <c r="I312" s="278" t="s">
        <v>414</v>
      </c>
      <c r="J312" s="262" t="s">
        <v>33</v>
      </c>
      <c r="K312" s="257" t="s">
        <v>319</v>
      </c>
      <c r="L312" s="278"/>
      <c r="M312" s="262">
        <v>833</v>
      </c>
    </row>
    <row r="313" spans="1:14" s="265" customFormat="1" ht="27" customHeight="1" x14ac:dyDescent="0.2">
      <c r="A313" s="266"/>
      <c r="B313" s="267"/>
      <c r="C313" s="268" t="s">
        <v>12</v>
      </c>
      <c r="D313" s="277">
        <v>0</v>
      </c>
      <c r="E313" s="277">
        <v>0</v>
      </c>
      <c r="F313" s="277">
        <v>0</v>
      </c>
      <c r="G313" s="270">
        <v>0</v>
      </c>
      <c r="H313" s="271"/>
      <c r="I313" s="279"/>
      <c r="J313" s="271"/>
      <c r="K313" s="266"/>
      <c r="L313" s="279"/>
      <c r="M313" s="271"/>
    </row>
    <row r="314" spans="1:14" s="265" customFormat="1" ht="27" customHeight="1" x14ac:dyDescent="0.2">
      <c r="A314" s="266"/>
      <c r="B314" s="267"/>
      <c r="C314" s="268" t="s">
        <v>14</v>
      </c>
      <c r="D314" s="277">
        <v>0</v>
      </c>
      <c r="E314" s="277">
        <v>0</v>
      </c>
      <c r="F314" s="277">
        <v>0</v>
      </c>
      <c r="G314" s="270">
        <v>0</v>
      </c>
      <c r="H314" s="271"/>
      <c r="I314" s="279"/>
      <c r="J314" s="271"/>
      <c r="K314" s="266"/>
      <c r="L314" s="279"/>
      <c r="M314" s="271"/>
    </row>
    <row r="315" spans="1:14" s="265" customFormat="1" ht="27" customHeight="1" x14ac:dyDescent="0.2">
      <c r="A315" s="266"/>
      <c r="B315" s="267"/>
      <c r="C315" s="268" t="s">
        <v>16</v>
      </c>
      <c r="D315" s="277">
        <v>0</v>
      </c>
      <c r="E315" s="277">
        <v>0</v>
      </c>
      <c r="F315" s="277">
        <v>0</v>
      </c>
      <c r="G315" s="270">
        <v>0</v>
      </c>
      <c r="H315" s="271"/>
      <c r="I315" s="279"/>
      <c r="J315" s="271"/>
      <c r="K315" s="266"/>
      <c r="L315" s="279"/>
      <c r="M315" s="271"/>
    </row>
    <row r="316" spans="1:14" s="265" customFormat="1" ht="27" customHeight="1" x14ac:dyDescent="0.2">
      <c r="A316" s="272"/>
      <c r="B316" s="273"/>
      <c r="C316" s="268" t="s">
        <v>18</v>
      </c>
      <c r="D316" s="277">
        <v>0</v>
      </c>
      <c r="E316" s="277">
        <v>0</v>
      </c>
      <c r="F316" s="277">
        <v>0</v>
      </c>
      <c r="G316" s="270">
        <v>0</v>
      </c>
      <c r="H316" s="274"/>
      <c r="I316" s="280"/>
      <c r="J316" s="274"/>
      <c r="K316" s="272"/>
      <c r="L316" s="280"/>
      <c r="M316" s="274"/>
    </row>
    <row r="317" spans="1:14" s="265" customFormat="1" ht="36" customHeight="1" x14ac:dyDescent="0.2">
      <c r="A317" s="257" t="s">
        <v>168</v>
      </c>
      <c r="B317" s="258" t="s">
        <v>169</v>
      </c>
      <c r="C317" s="276" t="s">
        <v>10</v>
      </c>
      <c r="D317" s="277">
        <f>SUM(D318:D321)</f>
        <v>0</v>
      </c>
      <c r="E317" s="277">
        <f>SUM(E318:E321)</f>
        <v>0</v>
      </c>
      <c r="F317" s="277">
        <f>SUM(F318:F321)</f>
        <v>0</v>
      </c>
      <c r="G317" s="270">
        <v>0</v>
      </c>
      <c r="H317" s="286" t="s">
        <v>170</v>
      </c>
      <c r="I317" s="287" t="s">
        <v>320</v>
      </c>
      <c r="J317" s="288" t="s">
        <v>29</v>
      </c>
      <c r="K317" s="257" t="s">
        <v>318</v>
      </c>
      <c r="L317" s="278" t="s">
        <v>415</v>
      </c>
      <c r="M317" s="262">
        <v>833</v>
      </c>
    </row>
    <row r="318" spans="1:14" s="265" customFormat="1" ht="36" customHeight="1" x14ac:dyDescent="0.2">
      <c r="A318" s="266"/>
      <c r="B318" s="267"/>
      <c r="C318" s="268" t="s">
        <v>12</v>
      </c>
      <c r="D318" s="277">
        <v>0</v>
      </c>
      <c r="E318" s="277">
        <v>0</v>
      </c>
      <c r="F318" s="277">
        <v>0</v>
      </c>
      <c r="G318" s="270">
        <v>0</v>
      </c>
      <c r="H318" s="289"/>
      <c r="I318" s="290"/>
      <c r="J318" s="291"/>
      <c r="K318" s="266"/>
      <c r="L318" s="279"/>
      <c r="M318" s="271"/>
    </row>
    <row r="319" spans="1:14" s="265" customFormat="1" ht="36" customHeight="1" x14ac:dyDescent="0.2">
      <c r="A319" s="266"/>
      <c r="B319" s="267"/>
      <c r="C319" s="268" t="s">
        <v>14</v>
      </c>
      <c r="D319" s="277">
        <v>0</v>
      </c>
      <c r="E319" s="277">
        <v>0</v>
      </c>
      <c r="F319" s="277">
        <v>0</v>
      </c>
      <c r="G319" s="270">
        <v>0</v>
      </c>
      <c r="H319" s="289"/>
      <c r="I319" s="290"/>
      <c r="J319" s="291"/>
      <c r="K319" s="266"/>
      <c r="L319" s="279"/>
      <c r="M319" s="271"/>
    </row>
    <row r="320" spans="1:14" s="265" customFormat="1" ht="36" customHeight="1" x14ac:dyDescent="0.2">
      <c r="A320" s="266"/>
      <c r="B320" s="267"/>
      <c r="C320" s="268" t="s">
        <v>16</v>
      </c>
      <c r="D320" s="277">
        <v>0</v>
      </c>
      <c r="E320" s="277">
        <v>0</v>
      </c>
      <c r="F320" s="277">
        <v>0</v>
      </c>
      <c r="G320" s="270">
        <v>0</v>
      </c>
      <c r="H320" s="289"/>
      <c r="I320" s="290"/>
      <c r="J320" s="291"/>
      <c r="K320" s="266"/>
      <c r="L320" s="279"/>
      <c r="M320" s="271"/>
    </row>
    <row r="321" spans="1:13" s="265" customFormat="1" ht="36" customHeight="1" x14ac:dyDescent="0.2">
      <c r="A321" s="272"/>
      <c r="B321" s="273"/>
      <c r="C321" s="268" t="s">
        <v>18</v>
      </c>
      <c r="D321" s="277">
        <v>0</v>
      </c>
      <c r="E321" s="277">
        <v>0</v>
      </c>
      <c r="F321" s="277">
        <v>0</v>
      </c>
      <c r="G321" s="270">
        <v>0</v>
      </c>
      <c r="H321" s="292"/>
      <c r="I321" s="293"/>
      <c r="J321" s="294"/>
      <c r="K321" s="272"/>
      <c r="L321" s="280"/>
      <c r="M321" s="274"/>
    </row>
    <row r="322" spans="1:13" s="265" customFormat="1" ht="27" customHeight="1" x14ac:dyDescent="0.2">
      <c r="A322" s="257" t="s">
        <v>171</v>
      </c>
      <c r="B322" s="258" t="s">
        <v>172</v>
      </c>
      <c r="C322" s="276" t="s">
        <v>10</v>
      </c>
      <c r="D322" s="277">
        <f>SUM(D323:D326)</f>
        <v>0</v>
      </c>
      <c r="E322" s="277">
        <f>SUM(E323:E326)</f>
        <v>0</v>
      </c>
      <c r="F322" s="277">
        <f>SUM(F323:F326)</f>
        <v>0</v>
      </c>
      <c r="G322" s="270">
        <v>0</v>
      </c>
      <c r="H322" s="262" t="s">
        <v>173</v>
      </c>
      <c r="I322" s="295" t="s">
        <v>321</v>
      </c>
      <c r="J322" s="288" t="s">
        <v>33</v>
      </c>
      <c r="K322" s="257" t="s">
        <v>318</v>
      </c>
      <c r="L322" s="278"/>
      <c r="M322" s="262">
        <v>833</v>
      </c>
    </row>
    <row r="323" spans="1:13" s="265" customFormat="1" ht="27" customHeight="1" x14ac:dyDescent="0.2">
      <c r="A323" s="266"/>
      <c r="B323" s="267"/>
      <c r="C323" s="268" t="s">
        <v>12</v>
      </c>
      <c r="D323" s="277">
        <v>0</v>
      </c>
      <c r="E323" s="277">
        <v>0</v>
      </c>
      <c r="F323" s="277">
        <v>0</v>
      </c>
      <c r="G323" s="270">
        <v>0</v>
      </c>
      <c r="H323" s="271"/>
      <c r="I323" s="279"/>
      <c r="J323" s="291"/>
      <c r="K323" s="266"/>
      <c r="L323" s="279"/>
      <c r="M323" s="271"/>
    </row>
    <row r="324" spans="1:13" s="265" customFormat="1" ht="27" customHeight="1" x14ac:dyDescent="0.2">
      <c r="A324" s="266"/>
      <c r="B324" s="267"/>
      <c r="C324" s="268" t="s">
        <v>14</v>
      </c>
      <c r="D324" s="277">
        <v>0</v>
      </c>
      <c r="E324" s="277">
        <v>0</v>
      </c>
      <c r="F324" s="277">
        <v>0</v>
      </c>
      <c r="G324" s="270">
        <v>0</v>
      </c>
      <c r="H324" s="271"/>
      <c r="I324" s="279"/>
      <c r="J324" s="291"/>
      <c r="K324" s="266"/>
      <c r="L324" s="279"/>
      <c r="M324" s="271"/>
    </row>
    <row r="325" spans="1:13" s="265" customFormat="1" ht="27" customHeight="1" x14ac:dyDescent="0.2">
      <c r="A325" s="266"/>
      <c r="B325" s="267"/>
      <c r="C325" s="268" t="s">
        <v>16</v>
      </c>
      <c r="D325" s="277">
        <v>0</v>
      </c>
      <c r="E325" s="277">
        <v>0</v>
      </c>
      <c r="F325" s="277">
        <v>0</v>
      </c>
      <c r="G325" s="270">
        <v>0</v>
      </c>
      <c r="H325" s="271"/>
      <c r="I325" s="279"/>
      <c r="J325" s="291"/>
      <c r="K325" s="266"/>
      <c r="L325" s="279"/>
      <c r="M325" s="271"/>
    </row>
    <row r="326" spans="1:13" s="265" customFormat="1" ht="27" customHeight="1" x14ac:dyDescent="0.2">
      <c r="A326" s="272"/>
      <c r="B326" s="273"/>
      <c r="C326" s="268" t="s">
        <v>18</v>
      </c>
      <c r="D326" s="277">
        <v>0</v>
      </c>
      <c r="E326" s="277">
        <v>0</v>
      </c>
      <c r="F326" s="277">
        <v>0</v>
      </c>
      <c r="G326" s="270">
        <v>0</v>
      </c>
      <c r="H326" s="274"/>
      <c r="I326" s="280"/>
      <c r="J326" s="294"/>
      <c r="K326" s="272"/>
      <c r="L326" s="280"/>
      <c r="M326" s="274"/>
    </row>
    <row r="327" spans="1:13" s="265" customFormat="1" ht="26.25" customHeight="1" x14ac:dyDescent="0.2">
      <c r="A327" s="257" t="s">
        <v>174</v>
      </c>
      <c r="B327" s="258" t="s">
        <v>175</v>
      </c>
      <c r="C327" s="276" t="s">
        <v>10</v>
      </c>
      <c r="D327" s="277">
        <f>SUM(D328:D331)</f>
        <v>0</v>
      </c>
      <c r="E327" s="277">
        <f>SUM(E328:E331)</f>
        <v>0</v>
      </c>
      <c r="F327" s="277">
        <f>SUM(F328:F331)</f>
        <v>0</v>
      </c>
      <c r="G327" s="270">
        <v>0</v>
      </c>
      <c r="H327" s="262" t="s">
        <v>176</v>
      </c>
      <c r="I327" s="278" t="s">
        <v>416</v>
      </c>
      <c r="J327" s="262" t="s">
        <v>29</v>
      </c>
      <c r="K327" s="257" t="s">
        <v>322</v>
      </c>
      <c r="L327" s="278" t="s">
        <v>415</v>
      </c>
      <c r="M327" s="262">
        <v>833</v>
      </c>
    </row>
    <row r="328" spans="1:13" s="265" customFormat="1" ht="26.25" customHeight="1" x14ac:dyDescent="0.2">
      <c r="A328" s="266"/>
      <c r="B328" s="267"/>
      <c r="C328" s="268" t="s">
        <v>12</v>
      </c>
      <c r="D328" s="277">
        <v>0</v>
      </c>
      <c r="E328" s="277">
        <v>0</v>
      </c>
      <c r="F328" s="277">
        <v>0</v>
      </c>
      <c r="G328" s="270">
        <v>0</v>
      </c>
      <c r="H328" s="271"/>
      <c r="I328" s="279"/>
      <c r="J328" s="271"/>
      <c r="K328" s="266"/>
      <c r="L328" s="279"/>
      <c r="M328" s="271"/>
    </row>
    <row r="329" spans="1:13" s="265" customFormat="1" ht="26.25" customHeight="1" x14ac:dyDescent="0.2">
      <c r="A329" s="266"/>
      <c r="B329" s="267"/>
      <c r="C329" s="268" t="s">
        <v>14</v>
      </c>
      <c r="D329" s="277">
        <v>0</v>
      </c>
      <c r="E329" s="277">
        <v>0</v>
      </c>
      <c r="F329" s="277">
        <v>0</v>
      </c>
      <c r="G329" s="270">
        <v>0</v>
      </c>
      <c r="H329" s="271"/>
      <c r="I329" s="279"/>
      <c r="J329" s="271"/>
      <c r="K329" s="266"/>
      <c r="L329" s="279"/>
      <c r="M329" s="271"/>
    </row>
    <row r="330" spans="1:13" s="265" customFormat="1" ht="26.25" customHeight="1" x14ac:dyDescent="0.2">
      <c r="A330" s="266"/>
      <c r="B330" s="267"/>
      <c r="C330" s="268" t="s">
        <v>16</v>
      </c>
      <c r="D330" s="277">
        <v>0</v>
      </c>
      <c r="E330" s="277">
        <v>0</v>
      </c>
      <c r="F330" s="277">
        <v>0</v>
      </c>
      <c r="G330" s="270">
        <v>0</v>
      </c>
      <c r="H330" s="271"/>
      <c r="I330" s="279"/>
      <c r="J330" s="271"/>
      <c r="K330" s="266"/>
      <c r="L330" s="279"/>
      <c r="M330" s="271"/>
    </row>
    <row r="331" spans="1:13" s="265" customFormat="1" ht="26.25" customHeight="1" x14ac:dyDescent="0.2">
      <c r="A331" s="272"/>
      <c r="B331" s="273"/>
      <c r="C331" s="268" t="s">
        <v>18</v>
      </c>
      <c r="D331" s="277">
        <v>0</v>
      </c>
      <c r="E331" s="277">
        <v>0</v>
      </c>
      <c r="F331" s="277">
        <v>0</v>
      </c>
      <c r="G331" s="270">
        <v>0</v>
      </c>
      <c r="H331" s="274"/>
      <c r="I331" s="280"/>
      <c r="J331" s="274"/>
      <c r="K331" s="272"/>
      <c r="L331" s="280"/>
      <c r="M331" s="274"/>
    </row>
    <row r="332" spans="1:13" s="265" customFormat="1" ht="35.25" customHeight="1" x14ac:dyDescent="0.2">
      <c r="A332" s="257" t="s">
        <v>177</v>
      </c>
      <c r="B332" s="258" t="s">
        <v>323</v>
      </c>
      <c r="C332" s="276" t="s">
        <v>10</v>
      </c>
      <c r="D332" s="277">
        <f>SUM(D333:D336)</f>
        <v>0</v>
      </c>
      <c r="E332" s="277">
        <f>SUM(E333:E336)</f>
        <v>0</v>
      </c>
      <c r="F332" s="277">
        <f>SUM(F333:F336)</f>
        <v>0</v>
      </c>
      <c r="G332" s="270">
        <v>0</v>
      </c>
      <c r="H332" s="262" t="s">
        <v>324</v>
      </c>
      <c r="I332" s="287"/>
      <c r="J332" s="262" t="s">
        <v>163</v>
      </c>
      <c r="K332" s="296" t="s">
        <v>325</v>
      </c>
      <c r="L332" s="278" t="s">
        <v>417</v>
      </c>
      <c r="M332" s="262">
        <v>833</v>
      </c>
    </row>
    <row r="333" spans="1:13" s="282" customFormat="1" ht="35.25" customHeight="1" x14ac:dyDescent="0.2">
      <c r="A333" s="266"/>
      <c r="B333" s="267"/>
      <c r="C333" s="268" t="s">
        <v>12</v>
      </c>
      <c r="D333" s="277">
        <v>0</v>
      </c>
      <c r="E333" s="277">
        <v>0</v>
      </c>
      <c r="F333" s="277">
        <v>0</v>
      </c>
      <c r="G333" s="270">
        <v>0</v>
      </c>
      <c r="H333" s="271"/>
      <c r="I333" s="290"/>
      <c r="J333" s="271"/>
      <c r="K333" s="296"/>
      <c r="L333" s="279"/>
      <c r="M333" s="271"/>
    </row>
    <row r="334" spans="1:13" s="282" customFormat="1" ht="35.25" customHeight="1" x14ac:dyDescent="0.2">
      <c r="A334" s="266"/>
      <c r="B334" s="267"/>
      <c r="C334" s="268" t="s">
        <v>14</v>
      </c>
      <c r="D334" s="277">
        <v>0</v>
      </c>
      <c r="E334" s="277">
        <v>0</v>
      </c>
      <c r="F334" s="277">
        <v>0</v>
      </c>
      <c r="G334" s="270">
        <v>0</v>
      </c>
      <c r="H334" s="271"/>
      <c r="I334" s="290"/>
      <c r="J334" s="271"/>
      <c r="K334" s="296"/>
      <c r="L334" s="279"/>
      <c r="M334" s="271"/>
    </row>
    <row r="335" spans="1:13" s="282" customFormat="1" ht="35.25" customHeight="1" x14ac:dyDescent="0.2">
      <c r="A335" s="266"/>
      <c r="B335" s="267"/>
      <c r="C335" s="268" t="s">
        <v>16</v>
      </c>
      <c r="D335" s="277">
        <v>0</v>
      </c>
      <c r="E335" s="277">
        <v>0</v>
      </c>
      <c r="F335" s="277">
        <v>0</v>
      </c>
      <c r="G335" s="270">
        <v>0</v>
      </c>
      <c r="H335" s="271"/>
      <c r="I335" s="290"/>
      <c r="J335" s="271"/>
      <c r="K335" s="296"/>
      <c r="L335" s="279"/>
      <c r="M335" s="271"/>
    </row>
    <row r="336" spans="1:13" s="282" customFormat="1" ht="35.25" customHeight="1" x14ac:dyDescent="0.2">
      <c r="A336" s="272"/>
      <c r="B336" s="273"/>
      <c r="C336" s="268" t="s">
        <v>18</v>
      </c>
      <c r="D336" s="277">
        <v>0</v>
      </c>
      <c r="E336" s="277">
        <v>0</v>
      </c>
      <c r="F336" s="277">
        <v>0</v>
      </c>
      <c r="G336" s="270">
        <v>0</v>
      </c>
      <c r="H336" s="274"/>
      <c r="I336" s="293"/>
      <c r="J336" s="274"/>
      <c r="K336" s="296"/>
      <c r="L336" s="280"/>
      <c r="M336" s="274"/>
    </row>
    <row r="337" spans="1:13" s="282" customFormat="1" ht="25.5" customHeight="1" x14ac:dyDescent="0.2">
      <c r="A337" s="257" t="s">
        <v>178</v>
      </c>
      <c r="B337" s="258" t="s">
        <v>179</v>
      </c>
      <c r="C337" s="276" t="s">
        <v>10</v>
      </c>
      <c r="D337" s="277">
        <f>SUM(D338:D341)</f>
        <v>0</v>
      </c>
      <c r="E337" s="277">
        <f>SUM(E338:E341)</f>
        <v>0</v>
      </c>
      <c r="F337" s="277">
        <f>SUM(F338:F341)</f>
        <v>0</v>
      </c>
      <c r="G337" s="270">
        <v>0</v>
      </c>
      <c r="H337" s="262" t="s">
        <v>180</v>
      </c>
      <c r="I337" s="278" t="s">
        <v>418</v>
      </c>
      <c r="J337" s="262" t="s">
        <v>33</v>
      </c>
      <c r="K337" s="257" t="s">
        <v>326</v>
      </c>
      <c r="L337" s="278"/>
      <c r="M337" s="262">
        <v>833</v>
      </c>
    </row>
    <row r="338" spans="1:13" s="282" customFormat="1" ht="25.5" customHeight="1" x14ac:dyDescent="0.2">
      <c r="A338" s="266"/>
      <c r="B338" s="267"/>
      <c r="C338" s="268" t="s">
        <v>12</v>
      </c>
      <c r="D338" s="277">
        <v>0</v>
      </c>
      <c r="E338" s="277">
        <v>0</v>
      </c>
      <c r="F338" s="277">
        <v>0</v>
      </c>
      <c r="G338" s="270">
        <v>0</v>
      </c>
      <c r="H338" s="271"/>
      <c r="I338" s="279"/>
      <c r="J338" s="271"/>
      <c r="K338" s="266"/>
      <c r="L338" s="279"/>
      <c r="M338" s="271"/>
    </row>
    <row r="339" spans="1:13" s="282" customFormat="1" ht="25.5" customHeight="1" x14ac:dyDescent="0.2">
      <c r="A339" s="266"/>
      <c r="B339" s="267"/>
      <c r="C339" s="268" t="s">
        <v>14</v>
      </c>
      <c r="D339" s="277">
        <v>0</v>
      </c>
      <c r="E339" s="277">
        <v>0</v>
      </c>
      <c r="F339" s="277">
        <v>0</v>
      </c>
      <c r="G339" s="270">
        <v>0</v>
      </c>
      <c r="H339" s="271"/>
      <c r="I339" s="279"/>
      <c r="J339" s="271"/>
      <c r="K339" s="266"/>
      <c r="L339" s="279"/>
      <c r="M339" s="271"/>
    </row>
    <row r="340" spans="1:13" s="282" customFormat="1" ht="25.5" customHeight="1" x14ac:dyDescent="0.2">
      <c r="A340" s="266"/>
      <c r="B340" s="267"/>
      <c r="C340" s="268" t="s">
        <v>16</v>
      </c>
      <c r="D340" s="277">
        <v>0</v>
      </c>
      <c r="E340" s="277">
        <v>0</v>
      </c>
      <c r="F340" s="277">
        <v>0</v>
      </c>
      <c r="G340" s="270">
        <v>0</v>
      </c>
      <c r="H340" s="271"/>
      <c r="I340" s="279"/>
      <c r="J340" s="271"/>
      <c r="K340" s="266"/>
      <c r="L340" s="279"/>
      <c r="M340" s="271"/>
    </row>
    <row r="341" spans="1:13" s="282" customFormat="1" ht="25.5" customHeight="1" x14ac:dyDescent="0.2">
      <c r="A341" s="272"/>
      <c r="B341" s="273"/>
      <c r="C341" s="268" t="s">
        <v>18</v>
      </c>
      <c r="D341" s="277">
        <v>0</v>
      </c>
      <c r="E341" s="277">
        <v>0</v>
      </c>
      <c r="F341" s="277">
        <v>0</v>
      </c>
      <c r="G341" s="270">
        <v>0</v>
      </c>
      <c r="H341" s="274"/>
      <c r="I341" s="280"/>
      <c r="J341" s="274"/>
      <c r="K341" s="272"/>
      <c r="L341" s="280"/>
      <c r="M341" s="274"/>
    </row>
    <row r="342" spans="1:13" s="282" customFormat="1" ht="32.25" customHeight="1" x14ac:dyDescent="0.2">
      <c r="A342" s="257" t="s">
        <v>181</v>
      </c>
      <c r="B342" s="258" t="s">
        <v>182</v>
      </c>
      <c r="C342" s="276" t="s">
        <v>10</v>
      </c>
      <c r="D342" s="277">
        <f>SUM(D343:D346)</f>
        <v>0</v>
      </c>
      <c r="E342" s="277">
        <f>SUM(E343:E346)</f>
        <v>0</v>
      </c>
      <c r="F342" s="277">
        <f>SUM(F343:F346)</f>
        <v>0</v>
      </c>
      <c r="G342" s="270">
        <v>0</v>
      </c>
      <c r="H342" s="262" t="s">
        <v>183</v>
      </c>
      <c r="I342" s="287"/>
      <c r="J342" s="288" t="s">
        <v>163</v>
      </c>
      <c r="K342" s="257" t="s">
        <v>322</v>
      </c>
      <c r="L342" s="297" t="s">
        <v>419</v>
      </c>
      <c r="M342" s="262">
        <v>833</v>
      </c>
    </row>
    <row r="343" spans="1:13" s="282" customFormat="1" ht="32.25" customHeight="1" x14ac:dyDescent="0.2">
      <c r="A343" s="266"/>
      <c r="B343" s="267"/>
      <c r="C343" s="268" t="s">
        <v>12</v>
      </c>
      <c r="D343" s="277">
        <v>0</v>
      </c>
      <c r="E343" s="277">
        <v>0</v>
      </c>
      <c r="F343" s="277">
        <v>0</v>
      </c>
      <c r="G343" s="270">
        <v>0</v>
      </c>
      <c r="H343" s="271"/>
      <c r="I343" s="290"/>
      <c r="J343" s="291"/>
      <c r="K343" s="266"/>
      <c r="L343" s="298"/>
      <c r="M343" s="271"/>
    </row>
    <row r="344" spans="1:13" s="282" customFormat="1" ht="32.25" customHeight="1" x14ac:dyDescent="0.2">
      <c r="A344" s="266"/>
      <c r="B344" s="267"/>
      <c r="C344" s="268" t="s">
        <v>14</v>
      </c>
      <c r="D344" s="277">
        <v>0</v>
      </c>
      <c r="E344" s="277">
        <v>0</v>
      </c>
      <c r="F344" s="277">
        <v>0</v>
      </c>
      <c r="G344" s="270">
        <v>0</v>
      </c>
      <c r="H344" s="271"/>
      <c r="I344" s="290"/>
      <c r="J344" s="291"/>
      <c r="K344" s="266"/>
      <c r="L344" s="298"/>
      <c r="M344" s="271"/>
    </row>
    <row r="345" spans="1:13" s="282" customFormat="1" ht="32.25" customHeight="1" x14ac:dyDescent="0.2">
      <c r="A345" s="266"/>
      <c r="B345" s="267"/>
      <c r="C345" s="268" t="s">
        <v>16</v>
      </c>
      <c r="D345" s="277">
        <v>0</v>
      </c>
      <c r="E345" s="277">
        <v>0</v>
      </c>
      <c r="F345" s="277">
        <v>0</v>
      </c>
      <c r="G345" s="270">
        <v>0</v>
      </c>
      <c r="H345" s="271"/>
      <c r="I345" s="290"/>
      <c r="J345" s="291"/>
      <c r="K345" s="266"/>
      <c r="L345" s="298"/>
      <c r="M345" s="271"/>
    </row>
    <row r="346" spans="1:13" s="282" customFormat="1" ht="32.25" customHeight="1" x14ac:dyDescent="0.2">
      <c r="A346" s="272"/>
      <c r="B346" s="273"/>
      <c r="C346" s="268" t="s">
        <v>18</v>
      </c>
      <c r="D346" s="277">
        <v>0</v>
      </c>
      <c r="E346" s="277">
        <v>0</v>
      </c>
      <c r="F346" s="277">
        <v>0</v>
      </c>
      <c r="G346" s="270">
        <v>0</v>
      </c>
      <c r="H346" s="274"/>
      <c r="I346" s="293"/>
      <c r="J346" s="294"/>
      <c r="K346" s="272"/>
      <c r="L346" s="298"/>
      <c r="M346" s="274"/>
    </row>
    <row r="347" spans="1:13" s="282" customFormat="1" ht="50.1" customHeight="1" x14ac:dyDescent="0.2">
      <c r="A347" s="257" t="s">
        <v>184</v>
      </c>
      <c r="B347" s="258" t="s">
        <v>185</v>
      </c>
      <c r="C347" s="276" t="s">
        <v>10</v>
      </c>
      <c r="D347" s="277">
        <f>SUM(D348:D351)</f>
        <v>0</v>
      </c>
      <c r="E347" s="277">
        <f>SUM(E348:E351)</f>
        <v>0</v>
      </c>
      <c r="F347" s="277">
        <f>SUM(F348:F351)</f>
        <v>0</v>
      </c>
      <c r="G347" s="270">
        <v>0</v>
      </c>
      <c r="H347" s="262" t="s">
        <v>186</v>
      </c>
      <c r="I347" s="299" t="s">
        <v>328</v>
      </c>
      <c r="J347" s="288" t="s">
        <v>33</v>
      </c>
      <c r="K347" s="296" t="s">
        <v>319</v>
      </c>
      <c r="L347" s="297"/>
      <c r="M347" s="262">
        <v>833</v>
      </c>
    </row>
    <row r="348" spans="1:13" s="282" customFormat="1" ht="50.1" customHeight="1" x14ac:dyDescent="0.2">
      <c r="A348" s="266"/>
      <c r="B348" s="267"/>
      <c r="C348" s="268" t="s">
        <v>12</v>
      </c>
      <c r="D348" s="277">
        <v>0</v>
      </c>
      <c r="E348" s="277">
        <v>0</v>
      </c>
      <c r="F348" s="277">
        <v>0</v>
      </c>
      <c r="G348" s="270">
        <v>0</v>
      </c>
      <c r="H348" s="271"/>
      <c r="I348" s="300"/>
      <c r="J348" s="291"/>
      <c r="K348" s="296"/>
      <c r="L348" s="298"/>
      <c r="M348" s="271"/>
    </row>
    <row r="349" spans="1:13" s="282" customFormat="1" ht="50.1" customHeight="1" x14ac:dyDescent="0.2">
      <c r="A349" s="266"/>
      <c r="B349" s="267"/>
      <c r="C349" s="268" t="s">
        <v>14</v>
      </c>
      <c r="D349" s="277">
        <v>0</v>
      </c>
      <c r="E349" s="277">
        <v>0</v>
      </c>
      <c r="F349" s="277">
        <v>0</v>
      </c>
      <c r="G349" s="270">
        <v>0</v>
      </c>
      <c r="H349" s="271"/>
      <c r="I349" s="300"/>
      <c r="J349" s="291"/>
      <c r="K349" s="296"/>
      <c r="L349" s="298"/>
      <c r="M349" s="271"/>
    </row>
    <row r="350" spans="1:13" s="282" customFormat="1" ht="50.1" customHeight="1" x14ac:dyDescent="0.2">
      <c r="A350" s="266"/>
      <c r="B350" s="267"/>
      <c r="C350" s="268" t="s">
        <v>16</v>
      </c>
      <c r="D350" s="277">
        <v>0</v>
      </c>
      <c r="E350" s="277">
        <v>0</v>
      </c>
      <c r="F350" s="277">
        <v>0</v>
      </c>
      <c r="G350" s="270">
        <v>0</v>
      </c>
      <c r="H350" s="271"/>
      <c r="I350" s="300"/>
      <c r="J350" s="291"/>
      <c r="K350" s="296"/>
      <c r="L350" s="298"/>
      <c r="M350" s="271"/>
    </row>
    <row r="351" spans="1:13" s="282" customFormat="1" ht="50.1" customHeight="1" x14ac:dyDescent="0.2">
      <c r="A351" s="272"/>
      <c r="B351" s="273"/>
      <c r="C351" s="268" t="s">
        <v>18</v>
      </c>
      <c r="D351" s="277">
        <v>0</v>
      </c>
      <c r="E351" s="277">
        <v>0</v>
      </c>
      <c r="F351" s="277">
        <v>0</v>
      </c>
      <c r="G351" s="270">
        <v>0</v>
      </c>
      <c r="H351" s="274"/>
      <c r="I351" s="301"/>
      <c r="J351" s="294"/>
      <c r="K351" s="296"/>
      <c r="L351" s="298"/>
      <c r="M351" s="274"/>
    </row>
    <row r="352" spans="1:13" s="282" customFormat="1" ht="39.950000000000003" customHeight="1" x14ac:dyDescent="0.2">
      <c r="A352" s="257" t="s">
        <v>187</v>
      </c>
      <c r="B352" s="258" t="s">
        <v>188</v>
      </c>
      <c r="C352" s="276" t="s">
        <v>10</v>
      </c>
      <c r="D352" s="277">
        <f>SUM(D353:D356)</f>
        <v>0</v>
      </c>
      <c r="E352" s="277">
        <f>SUM(E353:E356)</f>
        <v>0</v>
      </c>
      <c r="F352" s="277">
        <f>SUM(F353:F356)</f>
        <v>0</v>
      </c>
      <c r="G352" s="270">
        <v>0</v>
      </c>
      <c r="H352" s="262" t="s">
        <v>189</v>
      </c>
      <c r="I352" s="287"/>
      <c r="J352" s="288" t="s">
        <v>163</v>
      </c>
      <c r="K352" s="296" t="s">
        <v>329</v>
      </c>
      <c r="L352" s="278" t="s">
        <v>327</v>
      </c>
      <c r="M352" s="262">
        <v>833</v>
      </c>
    </row>
    <row r="353" spans="1:13" s="282" customFormat="1" ht="39.950000000000003" customHeight="1" x14ac:dyDescent="0.2">
      <c r="A353" s="266"/>
      <c r="B353" s="267"/>
      <c r="C353" s="268" t="s">
        <v>12</v>
      </c>
      <c r="D353" s="277">
        <v>0</v>
      </c>
      <c r="E353" s="277">
        <v>0</v>
      </c>
      <c r="F353" s="277">
        <v>0</v>
      </c>
      <c r="G353" s="270">
        <v>0</v>
      </c>
      <c r="H353" s="271"/>
      <c r="I353" s="290"/>
      <c r="J353" s="291"/>
      <c r="K353" s="296"/>
      <c r="L353" s="279"/>
      <c r="M353" s="271"/>
    </row>
    <row r="354" spans="1:13" s="282" customFormat="1" ht="39.950000000000003" customHeight="1" x14ac:dyDescent="0.2">
      <c r="A354" s="266"/>
      <c r="B354" s="267"/>
      <c r="C354" s="268" t="s">
        <v>14</v>
      </c>
      <c r="D354" s="277">
        <v>0</v>
      </c>
      <c r="E354" s="277">
        <v>0</v>
      </c>
      <c r="F354" s="277">
        <v>0</v>
      </c>
      <c r="G354" s="270">
        <v>0</v>
      </c>
      <c r="H354" s="271"/>
      <c r="I354" s="290"/>
      <c r="J354" s="291"/>
      <c r="K354" s="296"/>
      <c r="L354" s="279"/>
      <c r="M354" s="271"/>
    </row>
    <row r="355" spans="1:13" s="282" customFormat="1" ht="39.950000000000003" customHeight="1" x14ac:dyDescent="0.2">
      <c r="A355" s="266"/>
      <c r="B355" s="267"/>
      <c r="C355" s="268" t="s">
        <v>16</v>
      </c>
      <c r="D355" s="277">
        <v>0</v>
      </c>
      <c r="E355" s="277">
        <v>0</v>
      </c>
      <c r="F355" s="277">
        <v>0</v>
      </c>
      <c r="G355" s="270">
        <v>0</v>
      </c>
      <c r="H355" s="271"/>
      <c r="I355" s="290"/>
      <c r="J355" s="291"/>
      <c r="K355" s="296"/>
      <c r="L355" s="279"/>
      <c r="M355" s="271"/>
    </row>
    <row r="356" spans="1:13" s="282" customFormat="1" ht="39.950000000000003" customHeight="1" x14ac:dyDescent="0.2">
      <c r="A356" s="272"/>
      <c r="B356" s="273"/>
      <c r="C356" s="268" t="s">
        <v>18</v>
      </c>
      <c r="D356" s="277">
        <v>0</v>
      </c>
      <c r="E356" s="277">
        <v>0</v>
      </c>
      <c r="F356" s="277">
        <v>0</v>
      </c>
      <c r="G356" s="270">
        <v>0</v>
      </c>
      <c r="H356" s="274"/>
      <c r="I356" s="293"/>
      <c r="J356" s="294"/>
      <c r="K356" s="296"/>
      <c r="L356" s="280"/>
      <c r="M356" s="274"/>
    </row>
    <row r="357" spans="1:13" s="282" customFormat="1" ht="29.25" customHeight="1" x14ac:dyDescent="0.2">
      <c r="A357" s="257" t="s">
        <v>190</v>
      </c>
      <c r="B357" s="258" t="s">
        <v>191</v>
      </c>
      <c r="C357" s="276" t="s">
        <v>10</v>
      </c>
      <c r="D357" s="277">
        <f>SUM(D358:D361)</f>
        <v>10500</v>
      </c>
      <c r="E357" s="277">
        <f>SUM(E358:E361)</f>
        <v>2683.62826</v>
      </c>
      <c r="F357" s="277">
        <f>SUM(F358:F361)</f>
        <v>2683.62826</v>
      </c>
      <c r="G357" s="270">
        <f t="shared" si="62"/>
        <v>0.25558364380952381</v>
      </c>
      <c r="H357" s="262" t="s">
        <v>192</v>
      </c>
      <c r="I357" s="263" t="s">
        <v>11</v>
      </c>
      <c r="J357" s="264">
        <f>SUM(J358:J360)</f>
        <v>2</v>
      </c>
      <c r="K357" s="257" t="s">
        <v>330</v>
      </c>
      <c r="L357" s="302"/>
      <c r="M357" s="262">
        <v>833</v>
      </c>
    </row>
    <row r="358" spans="1:13" s="282" customFormat="1" ht="29.25" customHeight="1" x14ac:dyDescent="0.2">
      <c r="A358" s="266"/>
      <c r="B358" s="267"/>
      <c r="C358" s="268" t="s">
        <v>12</v>
      </c>
      <c r="D358" s="277">
        <f>D363+D368</f>
        <v>10500</v>
      </c>
      <c r="E358" s="277">
        <f t="shared" ref="D358:G361" si="65">E363+E368</f>
        <v>2683.62826</v>
      </c>
      <c r="F358" s="277">
        <f t="shared" si="65"/>
        <v>2683.62826</v>
      </c>
      <c r="G358" s="270">
        <f t="shared" si="62"/>
        <v>0.25558364380952381</v>
      </c>
      <c r="H358" s="271"/>
      <c r="I358" s="263" t="s">
        <v>13</v>
      </c>
      <c r="J358" s="264">
        <v>0</v>
      </c>
      <c r="K358" s="266"/>
      <c r="L358" s="303"/>
      <c r="M358" s="271"/>
    </row>
    <row r="359" spans="1:13" s="282" customFormat="1" ht="29.25" customHeight="1" x14ac:dyDescent="0.2">
      <c r="A359" s="266"/>
      <c r="B359" s="267"/>
      <c r="C359" s="268" t="s">
        <v>14</v>
      </c>
      <c r="D359" s="277">
        <f t="shared" si="65"/>
        <v>0</v>
      </c>
      <c r="E359" s="277">
        <f t="shared" si="65"/>
        <v>0</v>
      </c>
      <c r="F359" s="277">
        <f t="shared" si="65"/>
        <v>0</v>
      </c>
      <c r="G359" s="270">
        <v>0</v>
      </c>
      <c r="H359" s="271"/>
      <c r="I359" s="263" t="s">
        <v>15</v>
      </c>
      <c r="J359" s="264">
        <v>1</v>
      </c>
      <c r="K359" s="266"/>
      <c r="L359" s="303"/>
      <c r="M359" s="271"/>
    </row>
    <row r="360" spans="1:13" s="282" customFormat="1" ht="29.25" customHeight="1" x14ac:dyDescent="0.2">
      <c r="A360" s="266"/>
      <c r="B360" s="267"/>
      <c r="C360" s="268" t="s">
        <v>16</v>
      </c>
      <c r="D360" s="277">
        <f t="shared" si="65"/>
        <v>0</v>
      </c>
      <c r="E360" s="277">
        <f t="shared" si="65"/>
        <v>0</v>
      </c>
      <c r="F360" s="277">
        <f t="shared" si="65"/>
        <v>0</v>
      </c>
      <c r="G360" s="270">
        <v>0</v>
      </c>
      <c r="H360" s="271"/>
      <c r="I360" s="263" t="s">
        <v>17</v>
      </c>
      <c r="J360" s="264">
        <v>1</v>
      </c>
      <c r="K360" s="266"/>
      <c r="L360" s="303"/>
      <c r="M360" s="271"/>
    </row>
    <row r="361" spans="1:13" s="282" customFormat="1" ht="29.25" customHeight="1" x14ac:dyDescent="0.2">
      <c r="A361" s="272"/>
      <c r="B361" s="273"/>
      <c r="C361" s="268" t="s">
        <v>18</v>
      </c>
      <c r="D361" s="277">
        <f t="shared" si="65"/>
        <v>0</v>
      </c>
      <c r="E361" s="277">
        <f t="shared" si="65"/>
        <v>0</v>
      </c>
      <c r="F361" s="277">
        <f t="shared" si="65"/>
        <v>0</v>
      </c>
      <c r="G361" s="270">
        <v>0</v>
      </c>
      <c r="H361" s="274"/>
      <c r="I361" s="263" t="s">
        <v>19</v>
      </c>
      <c r="J361" s="275">
        <f>(J358+J359/2)/J357</f>
        <v>0.25</v>
      </c>
      <c r="K361" s="272"/>
      <c r="L361" s="304"/>
      <c r="M361" s="274"/>
    </row>
    <row r="362" spans="1:13" s="282" customFormat="1" ht="26.25" customHeight="1" x14ac:dyDescent="0.2">
      <c r="A362" s="257" t="s">
        <v>193</v>
      </c>
      <c r="B362" s="258" t="s">
        <v>194</v>
      </c>
      <c r="C362" s="276" t="s">
        <v>10</v>
      </c>
      <c r="D362" s="277">
        <f>SUM(D363:D366)</f>
        <v>10500</v>
      </c>
      <c r="E362" s="277">
        <f>SUM(E363:E366)</f>
        <v>2683.62826</v>
      </c>
      <c r="F362" s="277">
        <f>SUM(F363:F366)</f>
        <v>2683.62826</v>
      </c>
      <c r="G362" s="270">
        <f t="shared" ref="G362:G363" si="66">F362/D362</f>
        <v>0.25558364380952381</v>
      </c>
      <c r="H362" s="262" t="s">
        <v>195</v>
      </c>
      <c r="I362" s="287" t="s">
        <v>331</v>
      </c>
      <c r="J362" s="288" t="s">
        <v>163</v>
      </c>
      <c r="K362" s="296" t="s">
        <v>330</v>
      </c>
      <c r="L362" s="278" t="s">
        <v>420</v>
      </c>
      <c r="M362" s="262">
        <v>833</v>
      </c>
    </row>
    <row r="363" spans="1:13" s="282" customFormat="1" ht="26.25" customHeight="1" x14ac:dyDescent="0.2">
      <c r="A363" s="266"/>
      <c r="B363" s="267"/>
      <c r="C363" s="268" t="s">
        <v>12</v>
      </c>
      <c r="D363" s="277">
        <v>10500</v>
      </c>
      <c r="E363" s="277">
        <v>2683.62826</v>
      </c>
      <c r="F363" s="277">
        <v>2683.62826</v>
      </c>
      <c r="G363" s="270">
        <f t="shared" si="66"/>
        <v>0.25558364380952381</v>
      </c>
      <c r="H363" s="271"/>
      <c r="I363" s="290"/>
      <c r="J363" s="291"/>
      <c r="K363" s="296"/>
      <c r="L363" s="305"/>
      <c r="M363" s="271"/>
    </row>
    <row r="364" spans="1:13" s="282" customFormat="1" ht="26.25" customHeight="1" x14ac:dyDescent="0.2">
      <c r="A364" s="266"/>
      <c r="B364" s="267"/>
      <c r="C364" s="268" t="s">
        <v>14</v>
      </c>
      <c r="D364" s="277">
        <v>0</v>
      </c>
      <c r="E364" s="277">
        <v>0</v>
      </c>
      <c r="F364" s="277">
        <v>0</v>
      </c>
      <c r="G364" s="270">
        <v>0</v>
      </c>
      <c r="H364" s="271"/>
      <c r="I364" s="290"/>
      <c r="J364" s="291"/>
      <c r="K364" s="296"/>
      <c r="L364" s="305"/>
      <c r="M364" s="271"/>
    </row>
    <row r="365" spans="1:13" s="282" customFormat="1" ht="26.25" customHeight="1" x14ac:dyDescent="0.2">
      <c r="A365" s="266"/>
      <c r="B365" s="267"/>
      <c r="C365" s="268" t="s">
        <v>16</v>
      </c>
      <c r="D365" s="277">
        <v>0</v>
      </c>
      <c r="E365" s="277">
        <v>0</v>
      </c>
      <c r="F365" s="277">
        <v>0</v>
      </c>
      <c r="G365" s="270">
        <v>0</v>
      </c>
      <c r="H365" s="271"/>
      <c r="I365" s="290"/>
      <c r="J365" s="291"/>
      <c r="K365" s="296"/>
      <c r="L365" s="305"/>
      <c r="M365" s="271"/>
    </row>
    <row r="366" spans="1:13" s="282" customFormat="1" ht="39" customHeight="1" x14ac:dyDescent="0.2">
      <c r="A366" s="272"/>
      <c r="B366" s="273"/>
      <c r="C366" s="268" t="s">
        <v>18</v>
      </c>
      <c r="D366" s="277">
        <v>0</v>
      </c>
      <c r="E366" s="277">
        <v>0</v>
      </c>
      <c r="F366" s="277">
        <v>0</v>
      </c>
      <c r="G366" s="270">
        <v>0</v>
      </c>
      <c r="H366" s="274"/>
      <c r="I366" s="293"/>
      <c r="J366" s="294"/>
      <c r="K366" s="296"/>
      <c r="L366" s="306"/>
      <c r="M366" s="274"/>
    </row>
    <row r="367" spans="1:13" s="282" customFormat="1" ht="27" customHeight="1" x14ac:dyDescent="0.2">
      <c r="A367" s="257" t="s">
        <v>196</v>
      </c>
      <c r="B367" s="258" t="s">
        <v>197</v>
      </c>
      <c r="C367" s="276" t="s">
        <v>10</v>
      </c>
      <c r="D367" s="277">
        <f>SUM(D368:D371)</f>
        <v>0</v>
      </c>
      <c r="E367" s="277">
        <f>SUM(E368:E371)</f>
        <v>0</v>
      </c>
      <c r="F367" s="277">
        <f>SUM(F368:F371)</f>
        <v>0</v>
      </c>
      <c r="G367" s="270">
        <v>0</v>
      </c>
      <c r="H367" s="262" t="s">
        <v>198</v>
      </c>
      <c r="I367" s="287" t="s">
        <v>421</v>
      </c>
      <c r="J367" s="288" t="s">
        <v>29</v>
      </c>
      <c r="K367" s="296" t="s">
        <v>318</v>
      </c>
      <c r="L367" s="307" t="s">
        <v>422</v>
      </c>
      <c r="M367" s="262">
        <v>833</v>
      </c>
    </row>
    <row r="368" spans="1:13" s="282" customFormat="1" ht="27" customHeight="1" x14ac:dyDescent="0.2">
      <c r="A368" s="266"/>
      <c r="B368" s="267"/>
      <c r="C368" s="268" t="s">
        <v>12</v>
      </c>
      <c r="D368" s="277">
        <v>0</v>
      </c>
      <c r="E368" s="277">
        <v>0</v>
      </c>
      <c r="F368" s="277">
        <v>0</v>
      </c>
      <c r="G368" s="270">
        <v>0</v>
      </c>
      <c r="H368" s="271"/>
      <c r="I368" s="290"/>
      <c r="J368" s="291"/>
      <c r="K368" s="296"/>
      <c r="L368" s="308"/>
      <c r="M368" s="271"/>
    </row>
    <row r="369" spans="1:13" s="282" customFormat="1" ht="27" customHeight="1" x14ac:dyDescent="0.2">
      <c r="A369" s="266"/>
      <c r="B369" s="267"/>
      <c r="C369" s="268" t="s">
        <v>14</v>
      </c>
      <c r="D369" s="277">
        <v>0</v>
      </c>
      <c r="E369" s="277">
        <v>0</v>
      </c>
      <c r="F369" s="277">
        <v>0</v>
      </c>
      <c r="G369" s="270">
        <v>0</v>
      </c>
      <c r="H369" s="271"/>
      <c r="I369" s="290"/>
      <c r="J369" s="291"/>
      <c r="K369" s="296"/>
      <c r="L369" s="308"/>
      <c r="M369" s="271"/>
    </row>
    <row r="370" spans="1:13" s="282" customFormat="1" ht="27" customHeight="1" x14ac:dyDescent="0.2">
      <c r="A370" s="266"/>
      <c r="B370" s="267"/>
      <c r="C370" s="268" t="s">
        <v>16</v>
      </c>
      <c r="D370" s="277">
        <v>0</v>
      </c>
      <c r="E370" s="277">
        <v>0</v>
      </c>
      <c r="F370" s="277">
        <v>0</v>
      </c>
      <c r="G370" s="270">
        <v>0</v>
      </c>
      <c r="H370" s="271"/>
      <c r="I370" s="290"/>
      <c r="J370" s="291"/>
      <c r="K370" s="296"/>
      <c r="L370" s="308"/>
      <c r="M370" s="271"/>
    </row>
    <row r="371" spans="1:13" s="282" customFormat="1" ht="27" customHeight="1" x14ac:dyDescent="0.2">
      <c r="A371" s="272"/>
      <c r="B371" s="273"/>
      <c r="C371" s="268" t="s">
        <v>18</v>
      </c>
      <c r="D371" s="277">
        <v>0</v>
      </c>
      <c r="E371" s="277">
        <v>0</v>
      </c>
      <c r="F371" s="277">
        <v>0</v>
      </c>
      <c r="G371" s="270">
        <v>0</v>
      </c>
      <c r="H371" s="274"/>
      <c r="I371" s="293"/>
      <c r="J371" s="294"/>
      <c r="K371" s="296"/>
      <c r="L371" s="308"/>
      <c r="M371" s="274"/>
    </row>
    <row r="372" spans="1:13" s="282" customFormat="1" ht="45.75" customHeight="1" x14ac:dyDescent="0.2">
      <c r="A372" s="257" t="s">
        <v>199</v>
      </c>
      <c r="B372" s="258" t="s">
        <v>200</v>
      </c>
      <c r="C372" s="276" t="s">
        <v>10</v>
      </c>
      <c r="D372" s="277">
        <f>SUM(D373:D376)</f>
        <v>0</v>
      </c>
      <c r="E372" s="277">
        <f>SUM(E373:E376)</f>
        <v>0</v>
      </c>
      <c r="F372" s="277">
        <f>SUM(F373:F376)</f>
        <v>0</v>
      </c>
      <c r="G372" s="270">
        <v>0</v>
      </c>
      <c r="H372" s="262"/>
      <c r="I372" s="263" t="s">
        <v>11</v>
      </c>
      <c r="J372" s="264">
        <f>J373+J374+J375</f>
        <v>5</v>
      </c>
      <c r="K372" s="257" t="s">
        <v>332</v>
      </c>
      <c r="L372" s="262"/>
      <c r="M372" s="262">
        <v>833</v>
      </c>
    </row>
    <row r="373" spans="1:13" s="282" customFormat="1" ht="45.75" customHeight="1" x14ac:dyDescent="0.2">
      <c r="A373" s="266"/>
      <c r="B373" s="267"/>
      <c r="C373" s="268" t="s">
        <v>12</v>
      </c>
      <c r="D373" s="277">
        <f t="shared" ref="D373:F376" si="67">D378+D383+D388+D393+D398</f>
        <v>0</v>
      </c>
      <c r="E373" s="277">
        <f t="shared" si="67"/>
        <v>0</v>
      </c>
      <c r="F373" s="277">
        <f t="shared" si="67"/>
        <v>0</v>
      </c>
      <c r="G373" s="270">
        <v>0</v>
      </c>
      <c r="H373" s="271"/>
      <c r="I373" s="263" t="s">
        <v>13</v>
      </c>
      <c r="J373" s="264">
        <v>1</v>
      </c>
      <c r="K373" s="266"/>
      <c r="L373" s="271"/>
      <c r="M373" s="271"/>
    </row>
    <row r="374" spans="1:13" s="282" customFormat="1" ht="45.75" customHeight="1" x14ac:dyDescent="0.2">
      <c r="A374" s="266"/>
      <c r="B374" s="267"/>
      <c r="C374" s="268" t="s">
        <v>14</v>
      </c>
      <c r="D374" s="277">
        <f t="shared" si="67"/>
        <v>0</v>
      </c>
      <c r="E374" s="277">
        <f t="shared" si="67"/>
        <v>0</v>
      </c>
      <c r="F374" s="277">
        <f t="shared" si="67"/>
        <v>0</v>
      </c>
      <c r="G374" s="270">
        <v>0</v>
      </c>
      <c r="H374" s="271"/>
      <c r="I374" s="263" t="s">
        <v>15</v>
      </c>
      <c r="J374" s="264">
        <v>4</v>
      </c>
      <c r="K374" s="266"/>
      <c r="L374" s="271"/>
      <c r="M374" s="271"/>
    </row>
    <row r="375" spans="1:13" s="282" customFormat="1" ht="45.75" customHeight="1" x14ac:dyDescent="0.2">
      <c r="A375" s="266"/>
      <c r="B375" s="267"/>
      <c r="C375" s="268" t="s">
        <v>16</v>
      </c>
      <c r="D375" s="277">
        <f t="shared" si="67"/>
        <v>0</v>
      </c>
      <c r="E375" s="277">
        <f t="shared" si="67"/>
        <v>0</v>
      </c>
      <c r="F375" s="277">
        <f t="shared" si="67"/>
        <v>0</v>
      </c>
      <c r="G375" s="270">
        <v>0</v>
      </c>
      <c r="H375" s="271"/>
      <c r="I375" s="263" t="s">
        <v>17</v>
      </c>
      <c r="J375" s="264">
        <v>0</v>
      </c>
      <c r="K375" s="266"/>
      <c r="L375" s="271"/>
      <c r="M375" s="271"/>
    </row>
    <row r="376" spans="1:13" s="282" customFormat="1" ht="45.75" customHeight="1" x14ac:dyDescent="0.2">
      <c r="A376" s="272"/>
      <c r="B376" s="273"/>
      <c r="C376" s="268" t="s">
        <v>18</v>
      </c>
      <c r="D376" s="277">
        <f t="shared" si="67"/>
        <v>0</v>
      </c>
      <c r="E376" s="277">
        <f t="shared" si="67"/>
        <v>0</v>
      </c>
      <c r="F376" s="277">
        <f t="shared" si="67"/>
        <v>0</v>
      </c>
      <c r="G376" s="270">
        <v>0</v>
      </c>
      <c r="H376" s="274"/>
      <c r="I376" s="263" t="s">
        <v>19</v>
      </c>
      <c r="J376" s="275">
        <f>(J373+J374/2)/J372</f>
        <v>0.6</v>
      </c>
      <c r="K376" s="272"/>
      <c r="L376" s="274"/>
      <c r="M376" s="274"/>
    </row>
    <row r="377" spans="1:13" s="282" customFormat="1" ht="36" customHeight="1" x14ac:dyDescent="0.2">
      <c r="A377" s="257" t="s">
        <v>201</v>
      </c>
      <c r="B377" s="258" t="s">
        <v>202</v>
      </c>
      <c r="C377" s="276" t="s">
        <v>10</v>
      </c>
      <c r="D377" s="277">
        <f>SUM(D378:D381)</f>
        <v>0</v>
      </c>
      <c r="E377" s="277">
        <f>SUM(E378:E381)</f>
        <v>0</v>
      </c>
      <c r="F377" s="277">
        <f>SUM(F378:F381)</f>
        <v>0</v>
      </c>
      <c r="G377" s="270">
        <v>0</v>
      </c>
      <c r="H377" s="262" t="s">
        <v>203</v>
      </c>
      <c r="I377" s="278" t="s">
        <v>333</v>
      </c>
      <c r="J377" s="262" t="s">
        <v>29</v>
      </c>
      <c r="K377" s="257" t="s">
        <v>318</v>
      </c>
      <c r="L377" s="278" t="s">
        <v>422</v>
      </c>
      <c r="M377" s="262">
        <v>833</v>
      </c>
    </row>
    <row r="378" spans="1:13" s="282" customFormat="1" ht="36" customHeight="1" x14ac:dyDescent="0.2">
      <c r="A378" s="266"/>
      <c r="B378" s="267"/>
      <c r="C378" s="268" t="s">
        <v>12</v>
      </c>
      <c r="D378" s="277">
        <v>0</v>
      </c>
      <c r="E378" s="277">
        <v>0</v>
      </c>
      <c r="F378" s="277">
        <v>0</v>
      </c>
      <c r="G378" s="270">
        <v>0</v>
      </c>
      <c r="H378" s="271"/>
      <c r="I378" s="279"/>
      <c r="J378" s="271"/>
      <c r="K378" s="266"/>
      <c r="L378" s="279"/>
      <c r="M378" s="271"/>
    </row>
    <row r="379" spans="1:13" s="282" customFormat="1" ht="36" customHeight="1" x14ac:dyDescent="0.2">
      <c r="A379" s="266"/>
      <c r="B379" s="267"/>
      <c r="C379" s="268" t="s">
        <v>14</v>
      </c>
      <c r="D379" s="277">
        <v>0</v>
      </c>
      <c r="E379" s="277">
        <v>0</v>
      </c>
      <c r="F379" s="277">
        <v>0</v>
      </c>
      <c r="G379" s="270">
        <v>0</v>
      </c>
      <c r="H379" s="271"/>
      <c r="I379" s="279"/>
      <c r="J379" s="271"/>
      <c r="K379" s="266"/>
      <c r="L379" s="279"/>
      <c r="M379" s="271"/>
    </row>
    <row r="380" spans="1:13" s="282" customFormat="1" ht="36" customHeight="1" x14ac:dyDescent="0.2">
      <c r="A380" s="266"/>
      <c r="B380" s="267"/>
      <c r="C380" s="268" t="s">
        <v>16</v>
      </c>
      <c r="D380" s="277">
        <v>0</v>
      </c>
      <c r="E380" s="277">
        <v>0</v>
      </c>
      <c r="F380" s="277">
        <v>0</v>
      </c>
      <c r="G380" s="270">
        <v>0</v>
      </c>
      <c r="H380" s="271"/>
      <c r="I380" s="279"/>
      <c r="J380" s="271"/>
      <c r="K380" s="266"/>
      <c r="L380" s="279"/>
      <c r="M380" s="271"/>
    </row>
    <row r="381" spans="1:13" s="282" customFormat="1" ht="36" customHeight="1" x14ac:dyDescent="0.2">
      <c r="A381" s="272"/>
      <c r="B381" s="273"/>
      <c r="C381" s="268" t="s">
        <v>18</v>
      </c>
      <c r="D381" s="277">
        <v>0</v>
      </c>
      <c r="E381" s="277">
        <v>0</v>
      </c>
      <c r="F381" s="277">
        <v>0</v>
      </c>
      <c r="G381" s="270">
        <v>0</v>
      </c>
      <c r="H381" s="274"/>
      <c r="I381" s="280"/>
      <c r="J381" s="274"/>
      <c r="K381" s="272"/>
      <c r="L381" s="280"/>
      <c r="M381" s="274"/>
    </row>
    <row r="382" spans="1:13" s="282" customFormat="1" ht="43.5" customHeight="1" x14ac:dyDescent="0.2">
      <c r="A382" s="257" t="s">
        <v>204</v>
      </c>
      <c r="B382" s="258" t="s">
        <v>205</v>
      </c>
      <c r="C382" s="276" t="s">
        <v>10</v>
      </c>
      <c r="D382" s="277">
        <f>SUM(D383:D386)</f>
        <v>0</v>
      </c>
      <c r="E382" s="277">
        <f>SUM(E383:E386)</f>
        <v>0</v>
      </c>
      <c r="F382" s="277">
        <f>SUM(F383:F386)</f>
        <v>0</v>
      </c>
      <c r="G382" s="270">
        <v>0</v>
      </c>
      <c r="H382" s="262" t="s">
        <v>206</v>
      </c>
      <c r="I382" s="278" t="s">
        <v>423</v>
      </c>
      <c r="J382" s="262" t="s">
        <v>29</v>
      </c>
      <c r="K382" s="257" t="s">
        <v>318</v>
      </c>
      <c r="L382" s="297" t="s">
        <v>422</v>
      </c>
      <c r="M382" s="262">
        <v>833</v>
      </c>
    </row>
    <row r="383" spans="1:13" s="282" customFormat="1" ht="43.5" customHeight="1" x14ac:dyDescent="0.2">
      <c r="A383" s="266"/>
      <c r="B383" s="267"/>
      <c r="C383" s="268" t="s">
        <v>12</v>
      </c>
      <c r="D383" s="277">
        <v>0</v>
      </c>
      <c r="E383" s="277">
        <v>0</v>
      </c>
      <c r="F383" s="277">
        <v>0</v>
      </c>
      <c r="G383" s="270">
        <v>0</v>
      </c>
      <c r="H383" s="271"/>
      <c r="I383" s="279"/>
      <c r="J383" s="271"/>
      <c r="K383" s="266"/>
      <c r="L383" s="309"/>
      <c r="M383" s="271"/>
    </row>
    <row r="384" spans="1:13" s="282" customFormat="1" ht="43.5" customHeight="1" x14ac:dyDescent="0.2">
      <c r="A384" s="266"/>
      <c r="B384" s="267"/>
      <c r="C384" s="268" t="s">
        <v>14</v>
      </c>
      <c r="D384" s="277">
        <v>0</v>
      </c>
      <c r="E384" s="277">
        <v>0</v>
      </c>
      <c r="F384" s="277">
        <v>0</v>
      </c>
      <c r="G384" s="270">
        <v>0</v>
      </c>
      <c r="H384" s="271"/>
      <c r="I384" s="279"/>
      <c r="J384" s="271"/>
      <c r="K384" s="266"/>
      <c r="L384" s="309"/>
      <c r="M384" s="271"/>
    </row>
    <row r="385" spans="1:13" s="282" customFormat="1" ht="43.5" customHeight="1" x14ac:dyDescent="0.2">
      <c r="A385" s="266"/>
      <c r="B385" s="267"/>
      <c r="C385" s="268" t="s">
        <v>16</v>
      </c>
      <c r="D385" s="277">
        <v>0</v>
      </c>
      <c r="E385" s="277">
        <v>0</v>
      </c>
      <c r="F385" s="277">
        <v>0</v>
      </c>
      <c r="G385" s="270">
        <v>0</v>
      </c>
      <c r="H385" s="271"/>
      <c r="I385" s="279"/>
      <c r="J385" s="271"/>
      <c r="K385" s="266"/>
      <c r="L385" s="309"/>
      <c r="M385" s="271"/>
    </row>
    <row r="386" spans="1:13" s="282" customFormat="1" ht="43.5" customHeight="1" x14ac:dyDescent="0.2">
      <c r="A386" s="272"/>
      <c r="B386" s="273"/>
      <c r="C386" s="268" t="s">
        <v>18</v>
      </c>
      <c r="D386" s="277">
        <v>0</v>
      </c>
      <c r="E386" s="277">
        <v>0</v>
      </c>
      <c r="F386" s="277">
        <v>0</v>
      </c>
      <c r="G386" s="270">
        <v>0</v>
      </c>
      <c r="H386" s="274"/>
      <c r="I386" s="280"/>
      <c r="J386" s="274"/>
      <c r="K386" s="272"/>
      <c r="L386" s="309"/>
      <c r="M386" s="274"/>
    </row>
    <row r="387" spans="1:13" s="282" customFormat="1" ht="19.5" customHeight="1" x14ac:dyDescent="0.2">
      <c r="A387" s="257" t="s">
        <v>207</v>
      </c>
      <c r="B387" s="258" t="s">
        <v>208</v>
      </c>
      <c r="C387" s="276" t="s">
        <v>10</v>
      </c>
      <c r="D387" s="277">
        <f>SUM(D388:D391)</f>
        <v>0</v>
      </c>
      <c r="E387" s="277">
        <f>SUM(E388:E391)</f>
        <v>0</v>
      </c>
      <c r="F387" s="277">
        <f>SUM(F388:F391)</f>
        <v>0</v>
      </c>
      <c r="G387" s="270">
        <v>0</v>
      </c>
      <c r="H387" s="262" t="s">
        <v>209</v>
      </c>
      <c r="I387" s="278" t="s">
        <v>424</v>
      </c>
      <c r="J387" s="262" t="s">
        <v>33</v>
      </c>
      <c r="K387" s="257" t="s">
        <v>318</v>
      </c>
      <c r="L387" s="278"/>
      <c r="M387" s="262">
        <v>833</v>
      </c>
    </row>
    <row r="388" spans="1:13" s="282" customFormat="1" ht="36" customHeight="1" x14ac:dyDescent="0.2">
      <c r="A388" s="266"/>
      <c r="B388" s="267"/>
      <c r="C388" s="268" t="s">
        <v>12</v>
      </c>
      <c r="D388" s="277">
        <v>0</v>
      </c>
      <c r="E388" s="277">
        <v>0</v>
      </c>
      <c r="F388" s="277">
        <v>0</v>
      </c>
      <c r="G388" s="270">
        <v>0</v>
      </c>
      <c r="H388" s="271"/>
      <c r="I388" s="279"/>
      <c r="J388" s="271"/>
      <c r="K388" s="266"/>
      <c r="L388" s="279"/>
      <c r="M388" s="271"/>
    </row>
    <row r="389" spans="1:13" s="282" customFormat="1" ht="20.100000000000001" customHeight="1" x14ac:dyDescent="0.2">
      <c r="A389" s="266"/>
      <c r="B389" s="267"/>
      <c r="C389" s="268" t="s">
        <v>14</v>
      </c>
      <c r="D389" s="277">
        <v>0</v>
      </c>
      <c r="E389" s="277">
        <v>0</v>
      </c>
      <c r="F389" s="277">
        <v>0</v>
      </c>
      <c r="G389" s="270">
        <v>0</v>
      </c>
      <c r="H389" s="271"/>
      <c r="I389" s="279"/>
      <c r="J389" s="271"/>
      <c r="K389" s="266"/>
      <c r="L389" s="279"/>
      <c r="M389" s="271"/>
    </row>
    <row r="390" spans="1:13" s="282" customFormat="1" ht="37.5" customHeight="1" x14ac:dyDescent="0.2">
      <c r="A390" s="266"/>
      <c r="B390" s="267"/>
      <c r="C390" s="268" t="s">
        <v>16</v>
      </c>
      <c r="D390" s="277">
        <v>0</v>
      </c>
      <c r="E390" s="277">
        <v>0</v>
      </c>
      <c r="F390" s="277">
        <v>0</v>
      </c>
      <c r="G390" s="270">
        <v>0</v>
      </c>
      <c r="H390" s="271"/>
      <c r="I390" s="279"/>
      <c r="J390" s="271"/>
      <c r="K390" s="266"/>
      <c r="L390" s="279"/>
      <c r="M390" s="271"/>
    </row>
    <row r="391" spans="1:13" s="282" customFormat="1" ht="51" customHeight="1" x14ac:dyDescent="0.2">
      <c r="A391" s="272"/>
      <c r="B391" s="273"/>
      <c r="C391" s="268" t="s">
        <v>18</v>
      </c>
      <c r="D391" s="277">
        <v>0</v>
      </c>
      <c r="E391" s="277">
        <v>0</v>
      </c>
      <c r="F391" s="277">
        <v>0</v>
      </c>
      <c r="G391" s="270">
        <v>0</v>
      </c>
      <c r="H391" s="274"/>
      <c r="I391" s="280"/>
      <c r="J391" s="274"/>
      <c r="K391" s="272"/>
      <c r="L391" s="280"/>
      <c r="M391" s="274"/>
    </row>
    <row r="392" spans="1:13" s="282" customFormat="1" ht="37.5" customHeight="1" x14ac:dyDescent="0.2">
      <c r="A392" s="257" t="s">
        <v>210</v>
      </c>
      <c r="B392" s="258" t="s">
        <v>211</v>
      </c>
      <c r="C392" s="276" t="s">
        <v>10</v>
      </c>
      <c r="D392" s="277">
        <f>SUM(D393:D396)</f>
        <v>0</v>
      </c>
      <c r="E392" s="277">
        <f>SUM(E393:E396)</f>
        <v>0</v>
      </c>
      <c r="F392" s="277">
        <f>SUM(F393:F396)</f>
        <v>0</v>
      </c>
      <c r="G392" s="270">
        <v>0</v>
      </c>
      <c r="H392" s="262" t="s">
        <v>212</v>
      </c>
      <c r="I392" s="278" t="s">
        <v>334</v>
      </c>
      <c r="J392" s="262" t="s">
        <v>29</v>
      </c>
      <c r="K392" s="257" t="s">
        <v>332</v>
      </c>
      <c r="L392" s="278" t="s">
        <v>415</v>
      </c>
      <c r="M392" s="262">
        <v>833</v>
      </c>
    </row>
    <row r="393" spans="1:13" s="282" customFormat="1" ht="37.5" customHeight="1" x14ac:dyDescent="0.2">
      <c r="A393" s="266"/>
      <c r="B393" s="267"/>
      <c r="C393" s="268" t="s">
        <v>12</v>
      </c>
      <c r="D393" s="277">
        <v>0</v>
      </c>
      <c r="E393" s="277">
        <v>0</v>
      </c>
      <c r="F393" s="277">
        <v>0</v>
      </c>
      <c r="G393" s="270">
        <v>0</v>
      </c>
      <c r="H393" s="271"/>
      <c r="I393" s="279"/>
      <c r="J393" s="271"/>
      <c r="K393" s="266"/>
      <c r="L393" s="279"/>
      <c r="M393" s="271"/>
    </row>
    <row r="394" spans="1:13" s="282" customFormat="1" ht="37.5" customHeight="1" x14ac:dyDescent="0.2">
      <c r="A394" s="266"/>
      <c r="B394" s="267"/>
      <c r="C394" s="268" t="s">
        <v>14</v>
      </c>
      <c r="D394" s="277">
        <v>0</v>
      </c>
      <c r="E394" s="277">
        <v>0</v>
      </c>
      <c r="F394" s="277">
        <v>0</v>
      </c>
      <c r="G394" s="270">
        <v>0</v>
      </c>
      <c r="H394" s="271"/>
      <c r="I394" s="279"/>
      <c r="J394" s="271"/>
      <c r="K394" s="266"/>
      <c r="L394" s="279"/>
      <c r="M394" s="271"/>
    </row>
    <row r="395" spans="1:13" s="282" customFormat="1" ht="37.5" customHeight="1" x14ac:dyDescent="0.2">
      <c r="A395" s="266"/>
      <c r="B395" s="267"/>
      <c r="C395" s="268" t="s">
        <v>16</v>
      </c>
      <c r="D395" s="277">
        <v>0</v>
      </c>
      <c r="E395" s="277">
        <v>0</v>
      </c>
      <c r="F395" s="277">
        <v>0</v>
      </c>
      <c r="G395" s="270">
        <v>0</v>
      </c>
      <c r="H395" s="271"/>
      <c r="I395" s="279"/>
      <c r="J395" s="271"/>
      <c r="K395" s="266"/>
      <c r="L395" s="279"/>
      <c r="M395" s="271"/>
    </row>
    <row r="396" spans="1:13" s="282" customFormat="1" ht="37.5" customHeight="1" x14ac:dyDescent="0.2">
      <c r="A396" s="272"/>
      <c r="B396" s="273"/>
      <c r="C396" s="268" t="s">
        <v>18</v>
      </c>
      <c r="D396" s="277">
        <v>0</v>
      </c>
      <c r="E396" s="277">
        <v>0</v>
      </c>
      <c r="F396" s="277">
        <v>0</v>
      </c>
      <c r="G396" s="270">
        <v>0</v>
      </c>
      <c r="H396" s="274"/>
      <c r="I396" s="280"/>
      <c r="J396" s="274"/>
      <c r="K396" s="272"/>
      <c r="L396" s="280"/>
      <c r="M396" s="274"/>
    </row>
    <row r="397" spans="1:13" s="282" customFormat="1" ht="32.1" customHeight="1" x14ac:dyDescent="0.2">
      <c r="A397" s="257" t="s">
        <v>213</v>
      </c>
      <c r="B397" s="258" t="s">
        <v>214</v>
      </c>
      <c r="C397" s="276" t="s">
        <v>10</v>
      </c>
      <c r="D397" s="277">
        <f>SUM(D398:D401)</f>
        <v>0</v>
      </c>
      <c r="E397" s="277">
        <f>SUM(E398:E401)</f>
        <v>0</v>
      </c>
      <c r="F397" s="277">
        <f>SUM(F398:F401)</f>
        <v>0</v>
      </c>
      <c r="G397" s="270">
        <v>0</v>
      </c>
      <c r="H397" s="262" t="s">
        <v>335</v>
      </c>
      <c r="I397" s="278" t="s">
        <v>336</v>
      </c>
      <c r="J397" s="262" t="s">
        <v>29</v>
      </c>
      <c r="K397" s="257" t="s">
        <v>337</v>
      </c>
      <c r="L397" s="278" t="s">
        <v>425</v>
      </c>
      <c r="M397" s="262">
        <v>833</v>
      </c>
    </row>
    <row r="398" spans="1:13" s="282" customFormat="1" ht="32.1" customHeight="1" x14ac:dyDescent="0.2">
      <c r="A398" s="266"/>
      <c r="B398" s="267"/>
      <c r="C398" s="268" t="s">
        <v>12</v>
      </c>
      <c r="D398" s="277">
        <v>0</v>
      </c>
      <c r="E398" s="277">
        <v>0</v>
      </c>
      <c r="F398" s="277">
        <v>0</v>
      </c>
      <c r="G398" s="270">
        <v>0</v>
      </c>
      <c r="H398" s="271"/>
      <c r="I398" s="279"/>
      <c r="J398" s="271"/>
      <c r="K398" s="266"/>
      <c r="L398" s="279"/>
      <c r="M398" s="271"/>
    </row>
    <row r="399" spans="1:13" s="282" customFormat="1" ht="32.1" customHeight="1" x14ac:dyDescent="0.2">
      <c r="A399" s="266"/>
      <c r="B399" s="267"/>
      <c r="C399" s="268" t="s">
        <v>14</v>
      </c>
      <c r="D399" s="277">
        <v>0</v>
      </c>
      <c r="E399" s="277">
        <v>0</v>
      </c>
      <c r="F399" s="277">
        <v>0</v>
      </c>
      <c r="G399" s="270">
        <v>0</v>
      </c>
      <c r="H399" s="271"/>
      <c r="I399" s="279"/>
      <c r="J399" s="271"/>
      <c r="K399" s="266"/>
      <c r="L399" s="279"/>
      <c r="M399" s="271"/>
    </row>
    <row r="400" spans="1:13" s="282" customFormat="1" ht="32.1" customHeight="1" x14ac:dyDescent="0.2">
      <c r="A400" s="266"/>
      <c r="B400" s="267"/>
      <c r="C400" s="268" t="s">
        <v>16</v>
      </c>
      <c r="D400" s="277">
        <v>0</v>
      </c>
      <c r="E400" s="277">
        <v>0</v>
      </c>
      <c r="F400" s="277">
        <v>0</v>
      </c>
      <c r="G400" s="270">
        <v>0</v>
      </c>
      <c r="H400" s="271"/>
      <c r="I400" s="279"/>
      <c r="J400" s="271"/>
      <c r="K400" s="266"/>
      <c r="L400" s="279"/>
      <c r="M400" s="271"/>
    </row>
    <row r="401" spans="1:13" s="282" customFormat="1" ht="32.1" customHeight="1" x14ac:dyDescent="0.2">
      <c r="A401" s="272"/>
      <c r="B401" s="273"/>
      <c r="C401" s="268" t="s">
        <v>18</v>
      </c>
      <c r="D401" s="277">
        <v>0</v>
      </c>
      <c r="E401" s="277">
        <v>0</v>
      </c>
      <c r="F401" s="277">
        <v>0</v>
      </c>
      <c r="G401" s="270">
        <v>0</v>
      </c>
      <c r="H401" s="274"/>
      <c r="I401" s="280"/>
      <c r="J401" s="274"/>
      <c r="K401" s="272"/>
      <c r="L401" s="280"/>
      <c r="M401" s="274"/>
    </row>
    <row r="402" spans="1:13" s="282" customFormat="1" ht="22.5" customHeight="1" x14ac:dyDescent="0.2">
      <c r="A402" s="257" t="s">
        <v>215</v>
      </c>
      <c r="B402" s="258" t="s">
        <v>216</v>
      </c>
      <c r="C402" s="276" t="s">
        <v>10</v>
      </c>
      <c r="D402" s="277">
        <f>SUM(D403:D406)</f>
        <v>0</v>
      </c>
      <c r="E402" s="277">
        <f>SUM(E403:E406)</f>
        <v>0</v>
      </c>
      <c r="F402" s="277">
        <f>SUM(F403:F406)</f>
        <v>0</v>
      </c>
      <c r="G402" s="270">
        <v>0</v>
      </c>
      <c r="H402" s="262"/>
      <c r="I402" s="263" t="s">
        <v>11</v>
      </c>
      <c r="J402" s="264">
        <f>SUM(J403:J405)</f>
        <v>5</v>
      </c>
      <c r="K402" s="257" t="s">
        <v>332</v>
      </c>
      <c r="L402" s="262"/>
      <c r="M402" s="262">
        <v>833</v>
      </c>
    </row>
    <row r="403" spans="1:13" s="282" customFormat="1" ht="22.5" customHeight="1" x14ac:dyDescent="0.2">
      <c r="A403" s="266"/>
      <c r="B403" s="267"/>
      <c r="C403" s="268" t="s">
        <v>12</v>
      </c>
      <c r="D403" s="277">
        <f t="shared" ref="D403:F406" si="68">D408+D413+D418+D423+D428</f>
        <v>0</v>
      </c>
      <c r="E403" s="277">
        <f>E408+E413+E418+E423+E428</f>
        <v>0</v>
      </c>
      <c r="F403" s="277">
        <f>F408+F413+F418+F423+F428</f>
        <v>0</v>
      </c>
      <c r="G403" s="270">
        <v>0</v>
      </c>
      <c r="H403" s="271"/>
      <c r="I403" s="263" t="s">
        <v>13</v>
      </c>
      <c r="J403" s="264">
        <v>1</v>
      </c>
      <c r="K403" s="266"/>
      <c r="L403" s="271"/>
      <c r="M403" s="271"/>
    </row>
    <row r="404" spans="1:13" s="282" customFormat="1" ht="22.5" customHeight="1" x14ac:dyDescent="0.2">
      <c r="A404" s="266"/>
      <c r="B404" s="267"/>
      <c r="C404" s="268" t="s">
        <v>14</v>
      </c>
      <c r="D404" s="277">
        <f t="shared" si="68"/>
        <v>0</v>
      </c>
      <c r="E404" s="277">
        <f t="shared" si="68"/>
        <v>0</v>
      </c>
      <c r="F404" s="277">
        <f t="shared" si="68"/>
        <v>0</v>
      </c>
      <c r="G404" s="270">
        <v>0</v>
      </c>
      <c r="H404" s="271"/>
      <c r="I404" s="263" t="s">
        <v>15</v>
      </c>
      <c r="J404" s="264">
        <v>4</v>
      </c>
      <c r="K404" s="266"/>
      <c r="L404" s="271"/>
      <c r="M404" s="271"/>
    </row>
    <row r="405" spans="1:13" s="282" customFormat="1" ht="22.5" customHeight="1" x14ac:dyDescent="0.2">
      <c r="A405" s="266"/>
      <c r="B405" s="267"/>
      <c r="C405" s="268" t="s">
        <v>16</v>
      </c>
      <c r="D405" s="277">
        <f t="shared" si="68"/>
        <v>0</v>
      </c>
      <c r="E405" s="277">
        <f t="shared" si="68"/>
        <v>0</v>
      </c>
      <c r="F405" s="277">
        <f t="shared" si="68"/>
        <v>0</v>
      </c>
      <c r="G405" s="270">
        <v>0</v>
      </c>
      <c r="H405" s="271"/>
      <c r="I405" s="263" t="s">
        <v>17</v>
      </c>
      <c r="J405" s="264">
        <v>0</v>
      </c>
      <c r="K405" s="266"/>
      <c r="L405" s="271"/>
      <c r="M405" s="271"/>
    </row>
    <row r="406" spans="1:13" s="282" customFormat="1" ht="22.5" customHeight="1" x14ac:dyDescent="0.2">
      <c r="A406" s="272"/>
      <c r="B406" s="273"/>
      <c r="C406" s="268" t="s">
        <v>18</v>
      </c>
      <c r="D406" s="277">
        <f t="shared" si="68"/>
        <v>0</v>
      </c>
      <c r="E406" s="277">
        <f t="shared" si="68"/>
        <v>0</v>
      </c>
      <c r="F406" s="277">
        <f t="shared" si="68"/>
        <v>0</v>
      </c>
      <c r="G406" s="270">
        <v>0</v>
      </c>
      <c r="H406" s="274"/>
      <c r="I406" s="263" t="s">
        <v>19</v>
      </c>
      <c r="J406" s="275">
        <f>(J403+J404/2)/J402</f>
        <v>0.6</v>
      </c>
      <c r="K406" s="272"/>
      <c r="L406" s="274"/>
      <c r="M406" s="274"/>
    </row>
    <row r="407" spans="1:13" s="282" customFormat="1" ht="26.25" customHeight="1" x14ac:dyDescent="0.2">
      <c r="A407" s="257" t="s">
        <v>217</v>
      </c>
      <c r="B407" s="258" t="s">
        <v>218</v>
      </c>
      <c r="C407" s="276" t="s">
        <v>10</v>
      </c>
      <c r="D407" s="277">
        <v>0</v>
      </c>
      <c r="E407" s="277">
        <v>0</v>
      </c>
      <c r="F407" s="277">
        <v>0</v>
      </c>
      <c r="G407" s="270">
        <v>0</v>
      </c>
      <c r="H407" s="262" t="s">
        <v>219</v>
      </c>
      <c r="I407" s="278" t="s">
        <v>220</v>
      </c>
      <c r="J407" s="262" t="s">
        <v>338</v>
      </c>
      <c r="K407" s="257" t="s">
        <v>318</v>
      </c>
      <c r="L407" s="278" t="s">
        <v>415</v>
      </c>
      <c r="M407" s="262">
        <v>833</v>
      </c>
    </row>
    <row r="408" spans="1:13" s="282" customFormat="1" ht="26.25" customHeight="1" x14ac:dyDescent="0.2">
      <c r="A408" s="266"/>
      <c r="B408" s="267"/>
      <c r="C408" s="268" t="s">
        <v>12</v>
      </c>
      <c r="D408" s="277">
        <v>0</v>
      </c>
      <c r="E408" s="277">
        <v>0</v>
      </c>
      <c r="F408" s="277">
        <v>0</v>
      </c>
      <c r="G408" s="270">
        <v>0</v>
      </c>
      <c r="H408" s="271"/>
      <c r="I408" s="279"/>
      <c r="J408" s="271"/>
      <c r="K408" s="266"/>
      <c r="L408" s="279"/>
      <c r="M408" s="271"/>
    </row>
    <row r="409" spans="1:13" s="282" customFormat="1" ht="26.25" customHeight="1" x14ac:dyDescent="0.2">
      <c r="A409" s="266"/>
      <c r="B409" s="267"/>
      <c r="C409" s="268" t="s">
        <v>14</v>
      </c>
      <c r="D409" s="277">
        <v>0</v>
      </c>
      <c r="E409" s="277">
        <v>0</v>
      </c>
      <c r="F409" s="277">
        <v>0</v>
      </c>
      <c r="G409" s="270">
        <v>0</v>
      </c>
      <c r="H409" s="271"/>
      <c r="I409" s="279"/>
      <c r="J409" s="271"/>
      <c r="K409" s="266"/>
      <c r="L409" s="279"/>
      <c r="M409" s="271"/>
    </row>
    <row r="410" spans="1:13" s="282" customFormat="1" ht="26.25" customHeight="1" x14ac:dyDescent="0.2">
      <c r="A410" s="266"/>
      <c r="B410" s="267"/>
      <c r="C410" s="268" t="s">
        <v>16</v>
      </c>
      <c r="D410" s="277">
        <v>0</v>
      </c>
      <c r="E410" s="277">
        <v>0</v>
      </c>
      <c r="F410" s="277">
        <v>0</v>
      </c>
      <c r="G410" s="270">
        <v>0</v>
      </c>
      <c r="H410" s="271"/>
      <c r="I410" s="279"/>
      <c r="J410" s="271"/>
      <c r="K410" s="266"/>
      <c r="L410" s="279"/>
      <c r="M410" s="271"/>
    </row>
    <row r="411" spans="1:13" s="282" customFormat="1" ht="26.25" customHeight="1" x14ac:dyDescent="0.2">
      <c r="A411" s="272"/>
      <c r="B411" s="273"/>
      <c r="C411" s="268" t="s">
        <v>18</v>
      </c>
      <c r="D411" s="277">
        <v>0</v>
      </c>
      <c r="E411" s="277">
        <v>0</v>
      </c>
      <c r="F411" s="277">
        <v>0</v>
      </c>
      <c r="G411" s="270">
        <v>0</v>
      </c>
      <c r="H411" s="274"/>
      <c r="I411" s="280"/>
      <c r="J411" s="274"/>
      <c r="K411" s="272"/>
      <c r="L411" s="280"/>
      <c r="M411" s="274"/>
    </row>
    <row r="412" spans="1:13" s="282" customFormat="1" ht="32.25" customHeight="1" x14ac:dyDescent="0.2">
      <c r="A412" s="257" t="s">
        <v>221</v>
      </c>
      <c r="B412" s="258" t="s">
        <v>222</v>
      </c>
      <c r="C412" s="276" t="s">
        <v>10</v>
      </c>
      <c r="D412" s="277">
        <f>SUM(D413:D416)</f>
        <v>0</v>
      </c>
      <c r="E412" s="277">
        <f>SUM(E413:E416)</f>
        <v>0</v>
      </c>
      <c r="F412" s="277">
        <f>SUM(F413:F416)</f>
        <v>0</v>
      </c>
      <c r="G412" s="270">
        <v>0</v>
      </c>
      <c r="H412" s="262" t="s">
        <v>223</v>
      </c>
      <c r="I412" s="278" t="s">
        <v>426</v>
      </c>
      <c r="J412" s="262" t="s">
        <v>338</v>
      </c>
      <c r="K412" s="257" t="s">
        <v>332</v>
      </c>
      <c r="L412" s="278" t="s">
        <v>415</v>
      </c>
      <c r="M412" s="262">
        <v>833</v>
      </c>
    </row>
    <row r="413" spans="1:13" s="282" customFormat="1" ht="32.25" customHeight="1" x14ac:dyDescent="0.2">
      <c r="A413" s="266"/>
      <c r="B413" s="267"/>
      <c r="C413" s="268" t="s">
        <v>12</v>
      </c>
      <c r="D413" s="277">
        <v>0</v>
      </c>
      <c r="E413" s="277">
        <v>0</v>
      </c>
      <c r="F413" s="277">
        <v>0</v>
      </c>
      <c r="G413" s="270">
        <v>0</v>
      </c>
      <c r="H413" s="271"/>
      <c r="I413" s="279"/>
      <c r="J413" s="271"/>
      <c r="K413" s="266"/>
      <c r="L413" s="279"/>
      <c r="M413" s="271"/>
    </row>
    <row r="414" spans="1:13" s="282" customFormat="1" ht="32.25" customHeight="1" x14ac:dyDescent="0.2">
      <c r="A414" s="266"/>
      <c r="B414" s="267"/>
      <c r="C414" s="268" t="s">
        <v>14</v>
      </c>
      <c r="D414" s="277">
        <v>0</v>
      </c>
      <c r="E414" s="277">
        <v>0</v>
      </c>
      <c r="F414" s="277">
        <v>0</v>
      </c>
      <c r="G414" s="270">
        <v>0</v>
      </c>
      <c r="H414" s="271"/>
      <c r="I414" s="279"/>
      <c r="J414" s="271"/>
      <c r="K414" s="266"/>
      <c r="L414" s="279"/>
      <c r="M414" s="271"/>
    </row>
    <row r="415" spans="1:13" s="282" customFormat="1" ht="32.25" customHeight="1" x14ac:dyDescent="0.2">
      <c r="A415" s="266"/>
      <c r="B415" s="267"/>
      <c r="C415" s="268" t="s">
        <v>16</v>
      </c>
      <c r="D415" s="277">
        <v>0</v>
      </c>
      <c r="E415" s="277">
        <v>0</v>
      </c>
      <c r="F415" s="277">
        <v>0</v>
      </c>
      <c r="G415" s="270">
        <v>0</v>
      </c>
      <c r="H415" s="271"/>
      <c r="I415" s="279"/>
      <c r="J415" s="271"/>
      <c r="K415" s="266"/>
      <c r="L415" s="279"/>
      <c r="M415" s="271"/>
    </row>
    <row r="416" spans="1:13" s="282" customFormat="1" ht="43.5" customHeight="1" x14ac:dyDescent="0.2">
      <c r="A416" s="272"/>
      <c r="B416" s="273"/>
      <c r="C416" s="268" t="s">
        <v>18</v>
      </c>
      <c r="D416" s="277">
        <v>0</v>
      </c>
      <c r="E416" s="277">
        <v>0</v>
      </c>
      <c r="F416" s="277">
        <v>0</v>
      </c>
      <c r="G416" s="270">
        <v>0</v>
      </c>
      <c r="H416" s="274"/>
      <c r="I416" s="280"/>
      <c r="J416" s="274"/>
      <c r="K416" s="272"/>
      <c r="L416" s="280"/>
      <c r="M416" s="274"/>
    </row>
    <row r="417" spans="1:13" s="282" customFormat="1" ht="24.75" customHeight="1" x14ac:dyDescent="0.2">
      <c r="A417" s="257" t="s">
        <v>224</v>
      </c>
      <c r="B417" s="258" t="s">
        <v>225</v>
      </c>
      <c r="C417" s="276" t="s">
        <v>10</v>
      </c>
      <c r="D417" s="277">
        <f>SUM(D418:D421)</f>
        <v>0</v>
      </c>
      <c r="E417" s="277">
        <f>SUM(E418:E421)</f>
        <v>0</v>
      </c>
      <c r="F417" s="277">
        <f>SUM(F418:F421)</f>
        <v>0</v>
      </c>
      <c r="G417" s="270">
        <v>0</v>
      </c>
      <c r="H417" s="262" t="s">
        <v>226</v>
      </c>
      <c r="I417" s="287" t="s">
        <v>427</v>
      </c>
      <c r="J417" s="262" t="s">
        <v>33</v>
      </c>
      <c r="K417" s="296" t="s">
        <v>318</v>
      </c>
      <c r="L417" s="297"/>
      <c r="M417" s="262">
        <v>833</v>
      </c>
    </row>
    <row r="418" spans="1:13" s="282" customFormat="1" ht="24.75" customHeight="1" x14ac:dyDescent="0.2">
      <c r="A418" s="266"/>
      <c r="B418" s="267"/>
      <c r="C418" s="268" t="s">
        <v>12</v>
      </c>
      <c r="D418" s="277">
        <v>0</v>
      </c>
      <c r="E418" s="277">
        <v>0</v>
      </c>
      <c r="F418" s="277">
        <v>0</v>
      </c>
      <c r="G418" s="270">
        <v>0</v>
      </c>
      <c r="H418" s="271"/>
      <c r="I418" s="290"/>
      <c r="J418" s="271"/>
      <c r="K418" s="296"/>
      <c r="L418" s="298"/>
      <c r="M418" s="271"/>
    </row>
    <row r="419" spans="1:13" s="282" customFormat="1" ht="24.75" customHeight="1" x14ac:dyDescent="0.2">
      <c r="A419" s="266"/>
      <c r="B419" s="267"/>
      <c r="C419" s="268" t="s">
        <v>14</v>
      </c>
      <c r="D419" s="277">
        <v>0</v>
      </c>
      <c r="E419" s="277">
        <v>0</v>
      </c>
      <c r="F419" s="277">
        <v>0</v>
      </c>
      <c r="G419" s="270">
        <v>0</v>
      </c>
      <c r="H419" s="271"/>
      <c r="I419" s="290"/>
      <c r="J419" s="271"/>
      <c r="K419" s="296"/>
      <c r="L419" s="298"/>
      <c r="M419" s="271"/>
    </row>
    <row r="420" spans="1:13" s="282" customFormat="1" ht="24.75" customHeight="1" x14ac:dyDescent="0.2">
      <c r="A420" s="266"/>
      <c r="B420" s="267"/>
      <c r="C420" s="268" t="s">
        <v>16</v>
      </c>
      <c r="D420" s="277">
        <v>0</v>
      </c>
      <c r="E420" s="277">
        <v>0</v>
      </c>
      <c r="F420" s="277">
        <v>0</v>
      </c>
      <c r="G420" s="270">
        <v>0</v>
      </c>
      <c r="H420" s="271"/>
      <c r="I420" s="290"/>
      <c r="J420" s="271"/>
      <c r="K420" s="296"/>
      <c r="L420" s="298"/>
      <c r="M420" s="271"/>
    </row>
    <row r="421" spans="1:13" s="282" customFormat="1" ht="24.75" customHeight="1" x14ac:dyDescent="0.2">
      <c r="A421" s="272"/>
      <c r="B421" s="273"/>
      <c r="C421" s="268" t="s">
        <v>18</v>
      </c>
      <c r="D421" s="277">
        <v>0</v>
      </c>
      <c r="E421" s="277">
        <v>0</v>
      </c>
      <c r="F421" s="277">
        <v>0</v>
      </c>
      <c r="G421" s="270">
        <v>0</v>
      </c>
      <c r="H421" s="274"/>
      <c r="I421" s="293"/>
      <c r="J421" s="274"/>
      <c r="K421" s="296"/>
      <c r="L421" s="298"/>
      <c r="M421" s="274"/>
    </row>
    <row r="422" spans="1:13" s="282" customFormat="1" ht="30" customHeight="1" x14ac:dyDescent="0.2">
      <c r="A422" s="257" t="s">
        <v>227</v>
      </c>
      <c r="B422" s="258" t="s">
        <v>228</v>
      </c>
      <c r="C422" s="276" t="s">
        <v>10</v>
      </c>
      <c r="D422" s="277">
        <f>SUM(D423:D426)</f>
        <v>0</v>
      </c>
      <c r="E422" s="277">
        <f>SUM(E423:E426)</f>
        <v>0</v>
      </c>
      <c r="F422" s="277">
        <f>SUM(F423:F426)</f>
        <v>0</v>
      </c>
      <c r="G422" s="270">
        <v>0</v>
      </c>
      <c r="H422" s="262" t="s">
        <v>229</v>
      </c>
      <c r="I422" s="278" t="s">
        <v>230</v>
      </c>
      <c r="J422" s="262" t="s">
        <v>338</v>
      </c>
      <c r="K422" s="257" t="s">
        <v>318</v>
      </c>
      <c r="L422" s="278" t="s">
        <v>415</v>
      </c>
      <c r="M422" s="262">
        <v>833</v>
      </c>
    </row>
    <row r="423" spans="1:13" s="282" customFormat="1" ht="30" customHeight="1" x14ac:dyDescent="0.2">
      <c r="A423" s="266"/>
      <c r="B423" s="267"/>
      <c r="C423" s="268" t="s">
        <v>12</v>
      </c>
      <c r="D423" s="277">
        <v>0</v>
      </c>
      <c r="E423" s="277">
        <v>0</v>
      </c>
      <c r="F423" s="277">
        <v>0</v>
      </c>
      <c r="G423" s="270">
        <v>0</v>
      </c>
      <c r="H423" s="271"/>
      <c r="I423" s="279"/>
      <c r="J423" s="271"/>
      <c r="K423" s="266"/>
      <c r="L423" s="279"/>
      <c r="M423" s="271"/>
    </row>
    <row r="424" spans="1:13" s="282" customFormat="1" ht="30" customHeight="1" x14ac:dyDescent="0.2">
      <c r="A424" s="266"/>
      <c r="B424" s="267"/>
      <c r="C424" s="268" t="s">
        <v>14</v>
      </c>
      <c r="D424" s="277">
        <v>0</v>
      </c>
      <c r="E424" s="277">
        <v>0</v>
      </c>
      <c r="F424" s="277">
        <v>0</v>
      </c>
      <c r="G424" s="270">
        <v>0</v>
      </c>
      <c r="H424" s="271"/>
      <c r="I424" s="279"/>
      <c r="J424" s="271"/>
      <c r="K424" s="266"/>
      <c r="L424" s="279"/>
      <c r="M424" s="271"/>
    </row>
    <row r="425" spans="1:13" s="282" customFormat="1" ht="30" customHeight="1" x14ac:dyDescent="0.2">
      <c r="A425" s="266"/>
      <c r="B425" s="267"/>
      <c r="C425" s="268" t="s">
        <v>16</v>
      </c>
      <c r="D425" s="277">
        <v>0</v>
      </c>
      <c r="E425" s="277">
        <v>0</v>
      </c>
      <c r="F425" s="277">
        <v>0</v>
      </c>
      <c r="G425" s="270">
        <v>0</v>
      </c>
      <c r="H425" s="271"/>
      <c r="I425" s="279"/>
      <c r="J425" s="271"/>
      <c r="K425" s="266"/>
      <c r="L425" s="279"/>
      <c r="M425" s="271"/>
    </row>
    <row r="426" spans="1:13" s="282" customFormat="1" ht="30" customHeight="1" x14ac:dyDescent="0.2">
      <c r="A426" s="272"/>
      <c r="B426" s="273"/>
      <c r="C426" s="268" t="s">
        <v>18</v>
      </c>
      <c r="D426" s="277">
        <v>0</v>
      </c>
      <c r="E426" s="277">
        <v>0</v>
      </c>
      <c r="F426" s="277">
        <v>0</v>
      </c>
      <c r="G426" s="270">
        <v>0</v>
      </c>
      <c r="H426" s="274"/>
      <c r="I426" s="280"/>
      <c r="J426" s="274"/>
      <c r="K426" s="272"/>
      <c r="L426" s="280"/>
      <c r="M426" s="274"/>
    </row>
    <row r="427" spans="1:13" s="282" customFormat="1" ht="30" customHeight="1" x14ac:dyDescent="0.2">
      <c r="A427" s="257" t="s">
        <v>231</v>
      </c>
      <c r="B427" s="258" t="s">
        <v>232</v>
      </c>
      <c r="C427" s="276" t="s">
        <v>10</v>
      </c>
      <c r="D427" s="277">
        <f>SUM(D428:D431)</f>
        <v>0</v>
      </c>
      <c r="E427" s="277">
        <f>SUM(E428:E431)</f>
        <v>0</v>
      </c>
      <c r="F427" s="277">
        <f>SUM(F428:F431)</f>
        <v>0</v>
      </c>
      <c r="G427" s="270">
        <v>0</v>
      </c>
      <c r="H427" s="262" t="s">
        <v>233</v>
      </c>
      <c r="I427" s="278" t="s">
        <v>428</v>
      </c>
      <c r="J427" s="262" t="s">
        <v>338</v>
      </c>
      <c r="K427" s="257" t="s">
        <v>318</v>
      </c>
      <c r="L427" s="278" t="s">
        <v>415</v>
      </c>
      <c r="M427" s="262">
        <v>833</v>
      </c>
    </row>
    <row r="428" spans="1:13" s="282" customFormat="1" ht="30" customHeight="1" x14ac:dyDescent="0.2">
      <c r="A428" s="266"/>
      <c r="B428" s="267"/>
      <c r="C428" s="268" t="s">
        <v>12</v>
      </c>
      <c r="D428" s="277">
        <v>0</v>
      </c>
      <c r="E428" s="277">
        <v>0</v>
      </c>
      <c r="F428" s="277">
        <v>0</v>
      </c>
      <c r="G428" s="270">
        <v>0</v>
      </c>
      <c r="H428" s="271"/>
      <c r="I428" s="279"/>
      <c r="J428" s="271"/>
      <c r="K428" s="266"/>
      <c r="L428" s="279"/>
      <c r="M428" s="271"/>
    </row>
    <row r="429" spans="1:13" s="282" customFormat="1" ht="30" customHeight="1" x14ac:dyDescent="0.2">
      <c r="A429" s="266"/>
      <c r="B429" s="267"/>
      <c r="C429" s="268" t="s">
        <v>14</v>
      </c>
      <c r="D429" s="277">
        <v>0</v>
      </c>
      <c r="E429" s="277">
        <v>0</v>
      </c>
      <c r="F429" s="277">
        <v>0</v>
      </c>
      <c r="G429" s="270">
        <v>0</v>
      </c>
      <c r="H429" s="271"/>
      <c r="I429" s="279"/>
      <c r="J429" s="271"/>
      <c r="K429" s="266"/>
      <c r="L429" s="279"/>
      <c r="M429" s="271"/>
    </row>
    <row r="430" spans="1:13" s="282" customFormat="1" ht="30" customHeight="1" x14ac:dyDescent="0.2">
      <c r="A430" s="266"/>
      <c r="B430" s="267"/>
      <c r="C430" s="268" t="s">
        <v>16</v>
      </c>
      <c r="D430" s="277">
        <v>0</v>
      </c>
      <c r="E430" s="277">
        <v>0</v>
      </c>
      <c r="F430" s="277">
        <v>0</v>
      </c>
      <c r="G430" s="270">
        <v>0</v>
      </c>
      <c r="H430" s="271"/>
      <c r="I430" s="279"/>
      <c r="J430" s="271"/>
      <c r="K430" s="266"/>
      <c r="L430" s="279"/>
      <c r="M430" s="271"/>
    </row>
    <row r="431" spans="1:13" s="282" customFormat="1" ht="30" customHeight="1" x14ac:dyDescent="0.2">
      <c r="A431" s="272"/>
      <c r="B431" s="273"/>
      <c r="C431" s="268" t="s">
        <v>18</v>
      </c>
      <c r="D431" s="277">
        <v>0</v>
      </c>
      <c r="E431" s="277">
        <v>0</v>
      </c>
      <c r="F431" s="277">
        <v>0</v>
      </c>
      <c r="G431" s="270">
        <v>0</v>
      </c>
      <c r="H431" s="274"/>
      <c r="I431" s="280"/>
      <c r="J431" s="274"/>
      <c r="K431" s="272"/>
      <c r="L431" s="280"/>
      <c r="M431" s="274"/>
    </row>
    <row r="432" spans="1:13" s="282" customFormat="1" ht="22.5" customHeight="1" x14ac:dyDescent="0.2">
      <c r="A432" s="257" t="s">
        <v>234</v>
      </c>
      <c r="B432" s="258" t="s">
        <v>235</v>
      </c>
      <c r="C432" s="276" t="s">
        <v>10</v>
      </c>
      <c r="D432" s="277">
        <f>SUM(D433:D436)</f>
        <v>389705.12099999998</v>
      </c>
      <c r="E432" s="277">
        <f>SUM(E433:E436)</f>
        <v>42155.87255</v>
      </c>
      <c r="F432" s="277">
        <f>SUM(F433:F436)</f>
        <v>102468.06151877</v>
      </c>
      <c r="G432" s="270">
        <v>0</v>
      </c>
      <c r="H432" s="262"/>
      <c r="I432" s="263" t="s">
        <v>11</v>
      </c>
      <c r="J432" s="264">
        <f>SUM(J433:J435)</f>
        <v>5</v>
      </c>
      <c r="K432" s="257" t="s">
        <v>339</v>
      </c>
      <c r="L432" s="262"/>
      <c r="M432" s="262">
        <v>833</v>
      </c>
    </row>
    <row r="433" spans="1:13" s="282" customFormat="1" ht="22.5" customHeight="1" x14ac:dyDescent="0.2">
      <c r="A433" s="266"/>
      <c r="B433" s="267"/>
      <c r="C433" s="268" t="s">
        <v>12</v>
      </c>
      <c r="D433" s="277">
        <f>D438+D443+D448+D458</f>
        <v>67530.72099999999</v>
      </c>
      <c r="E433" s="277">
        <f t="shared" ref="E433:F433" si="69">E438+E443+E448+E458</f>
        <v>12225.20307</v>
      </c>
      <c r="F433" s="277">
        <f t="shared" si="69"/>
        <v>12225.20307</v>
      </c>
      <c r="G433" s="270">
        <v>0</v>
      </c>
      <c r="H433" s="271"/>
      <c r="I433" s="263" t="s">
        <v>13</v>
      </c>
      <c r="J433" s="264">
        <v>0</v>
      </c>
      <c r="K433" s="266"/>
      <c r="L433" s="271"/>
      <c r="M433" s="271"/>
    </row>
    <row r="434" spans="1:13" s="282" customFormat="1" ht="22.5" customHeight="1" x14ac:dyDescent="0.2">
      <c r="A434" s="266"/>
      <c r="B434" s="267"/>
      <c r="C434" s="268" t="s">
        <v>14</v>
      </c>
      <c r="D434" s="277">
        <f t="shared" ref="D434:F436" si="70">D439+D444+D449+D459</f>
        <v>165334</v>
      </c>
      <c r="E434" s="277">
        <f t="shared" si="70"/>
        <v>29930.66948</v>
      </c>
      <c r="F434" s="277">
        <f t="shared" si="70"/>
        <v>29930.66948</v>
      </c>
      <c r="G434" s="270">
        <v>0</v>
      </c>
      <c r="H434" s="271"/>
      <c r="I434" s="263" t="s">
        <v>15</v>
      </c>
      <c r="J434" s="264">
        <v>2</v>
      </c>
      <c r="K434" s="266"/>
      <c r="L434" s="271"/>
      <c r="M434" s="271"/>
    </row>
    <row r="435" spans="1:13" s="282" customFormat="1" ht="22.5" customHeight="1" x14ac:dyDescent="0.2">
      <c r="A435" s="266"/>
      <c r="B435" s="267"/>
      <c r="C435" s="268" t="s">
        <v>16</v>
      </c>
      <c r="D435" s="277">
        <f t="shared" si="70"/>
        <v>0</v>
      </c>
      <c r="E435" s="277">
        <f t="shared" si="70"/>
        <v>0</v>
      </c>
      <c r="F435" s="277">
        <f t="shared" si="70"/>
        <v>0</v>
      </c>
      <c r="G435" s="270">
        <v>0</v>
      </c>
      <c r="H435" s="271"/>
      <c r="I435" s="263" t="s">
        <v>17</v>
      </c>
      <c r="J435" s="264">
        <v>3</v>
      </c>
      <c r="K435" s="266"/>
      <c r="L435" s="271"/>
      <c r="M435" s="271"/>
    </row>
    <row r="436" spans="1:13" s="282" customFormat="1" ht="22.5" customHeight="1" x14ac:dyDescent="0.2">
      <c r="A436" s="272"/>
      <c r="B436" s="273"/>
      <c r="C436" s="268" t="s">
        <v>18</v>
      </c>
      <c r="D436" s="277">
        <f t="shared" si="70"/>
        <v>156840.4</v>
      </c>
      <c r="E436" s="277">
        <f t="shared" si="70"/>
        <v>0</v>
      </c>
      <c r="F436" s="277">
        <f t="shared" si="70"/>
        <v>60312.188968770002</v>
      </c>
      <c r="G436" s="270">
        <v>0</v>
      </c>
      <c r="H436" s="274"/>
      <c r="I436" s="263" t="s">
        <v>19</v>
      </c>
      <c r="J436" s="310">
        <f>(J433+J434/2)/J432</f>
        <v>0.2</v>
      </c>
      <c r="K436" s="272"/>
      <c r="L436" s="274"/>
      <c r="M436" s="274"/>
    </row>
    <row r="437" spans="1:13" s="282" customFormat="1" ht="30" customHeight="1" x14ac:dyDescent="0.2">
      <c r="A437" s="257" t="s">
        <v>236</v>
      </c>
      <c r="B437" s="258" t="s">
        <v>237</v>
      </c>
      <c r="C437" s="276" t="s">
        <v>10</v>
      </c>
      <c r="D437" s="277">
        <f>SUM(D438:D441)</f>
        <v>352361.6</v>
      </c>
      <c r="E437" s="277">
        <f>SUM(E438:E441)</f>
        <v>42155.87255</v>
      </c>
      <c r="F437" s="277">
        <f>SUM(F438:F441)</f>
        <v>102468.06151877</v>
      </c>
      <c r="G437" s="270">
        <f>F437/D437</f>
        <v>0.29080371277338396</v>
      </c>
      <c r="H437" s="262" t="s">
        <v>238</v>
      </c>
      <c r="I437" s="287" t="s">
        <v>340</v>
      </c>
      <c r="J437" s="288" t="s">
        <v>163</v>
      </c>
      <c r="K437" s="296" t="s">
        <v>339</v>
      </c>
      <c r="L437" s="278" t="s">
        <v>341</v>
      </c>
      <c r="M437" s="262">
        <v>833</v>
      </c>
    </row>
    <row r="438" spans="1:13" s="282" customFormat="1" ht="30" customHeight="1" x14ac:dyDescent="0.2">
      <c r="A438" s="266"/>
      <c r="B438" s="267"/>
      <c r="C438" s="268" t="s">
        <v>12</v>
      </c>
      <c r="D438" s="277">
        <v>56701.1</v>
      </c>
      <c r="E438" s="277">
        <v>12225.20307</v>
      </c>
      <c r="F438" s="277">
        <v>12225.20307</v>
      </c>
      <c r="G438" s="270">
        <f t="shared" ref="G438:G471" si="71">F438/D438</f>
        <v>0.21560786422132905</v>
      </c>
      <c r="H438" s="271"/>
      <c r="I438" s="290"/>
      <c r="J438" s="291"/>
      <c r="K438" s="296"/>
      <c r="L438" s="311"/>
      <c r="M438" s="271"/>
    </row>
    <row r="439" spans="1:13" s="282" customFormat="1" ht="30" customHeight="1" x14ac:dyDescent="0.2">
      <c r="A439" s="266"/>
      <c r="B439" s="267"/>
      <c r="C439" s="268" t="s">
        <v>14</v>
      </c>
      <c r="D439" s="277">
        <v>138820.1</v>
      </c>
      <c r="E439" s="277">
        <v>29930.66948</v>
      </c>
      <c r="F439" s="277">
        <v>29930.66948</v>
      </c>
      <c r="G439" s="270">
        <f t="shared" si="71"/>
        <v>0.21560760639129348</v>
      </c>
      <c r="H439" s="271"/>
      <c r="I439" s="290"/>
      <c r="J439" s="291"/>
      <c r="K439" s="296"/>
      <c r="L439" s="311"/>
      <c r="M439" s="271"/>
    </row>
    <row r="440" spans="1:13" s="282" customFormat="1" ht="30" customHeight="1" x14ac:dyDescent="0.2">
      <c r="A440" s="266"/>
      <c r="B440" s="267"/>
      <c r="C440" s="268" t="s">
        <v>16</v>
      </c>
      <c r="D440" s="277">
        <v>0</v>
      </c>
      <c r="E440" s="277">
        <v>0</v>
      </c>
      <c r="F440" s="277">
        <v>0</v>
      </c>
      <c r="G440" s="270">
        <v>0</v>
      </c>
      <c r="H440" s="271"/>
      <c r="I440" s="290"/>
      <c r="J440" s="291"/>
      <c r="K440" s="296"/>
      <c r="L440" s="311"/>
      <c r="M440" s="271"/>
    </row>
    <row r="441" spans="1:13" s="282" customFormat="1" ht="30" customHeight="1" x14ac:dyDescent="0.2">
      <c r="A441" s="272"/>
      <c r="B441" s="273"/>
      <c r="C441" s="268" t="s">
        <v>18</v>
      </c>
      <c r="D441" s="277">
        <v>156840.4</v>
      </c>
      <c r="E441" s="277">
        <v>0</v>
      </c>
      <c r="F441" s="277">
        <v>60312.188968770002</v>
      </c>
      <c r="G441" s="270">
        <f t="shared" si="71"/>
        <v>0.38454498310875262</v>
      </c>
      <c r="H441" s="274"/>
      <c r="I441" s="293"/>
      <c r="J441" s="294"/>
      <c r="K441" s="296"/>
      <c r="L441" s="312"/>
      <c r="M441" s="274"/>
    </row>
    <row r="442" spans="1:13" s="282" customFormat="1" ht="31.5" customHeight="1" x14ac:dyDescent="0.2">
      <c r="A442" s="257" t="s">
        <v>239</v>
      </c>
      <c r="B442" s="258" t="s">
        <v>240</v>
      </c>
      <c r="C442" s="276" t="s">
        <v>10</v>
      </c>
      <c r="D442" s="277">
        <f>SUM(D443:D446)</f>
        <v>0</v>
      </c>
      <c r="E442" s="277">
        <f>SUM(E443:E446)</f>
        <v>0</v>
      </c>
      <c r="F442" s="277">
        <f>SUM(F443:F446)</f>
        <v>0</v>
      </c>
      <c r="G442" s="270">
        <v>0</v>
      </c>
      <c r="H442" s="262" t="s">
        <v>241</v>
      </c>
      <c r="I442" s="278" t="s">
        <v>429</v>
      </c>
      <c r="J442" s="288" t="s">
        <v>29</v>
      </c>
      <c r="K442" s="257" t="s">
        <v>318</v>
      </c>
      <c r="L442" s="278" t="s">
        <v>430</v>
      </c>
      <c r="M442" s="262">
        <v>833</v>
      </c>
    </row>
    <row r="443" spans="1:13" s="282" customFormat="1" ht="31.5" customHeight="1" x14ac:dyDescent="0.2">
      <c r="A443" s="266"/>
      <c r="B443" s="267"/>
      <c r="C443" s="268" t="s">
        <v>12</v>
      </c>
      <c r="D443" s="277">
        <v>0</v>
      </c>
      <c r="E443" s="277">
        <v>0</v>
      </c>
      <c r="F443" s="277">
        <v>0</v>
      </c>
      <c r="G443" s="270">
        <v>0</v>
      </c>
      <c r="H443" s="271"/>
      <c r="I443" s="279"/>
      <c r="J443" s="291"/>
      <c r="K443" s="266"/>
      <c r="L443" s="311"/>
      <c r="M443" s="271"/>
    </row>
    <row r="444" spans="1:13" s="282" customFormat="1" ht="31.5" customHeight="1" x14ac:dyDescent="0.2">
      <c r="A444" s="266"/>
      <c r="B444" s="267"/>
      <c r="C444" s="268" t="s">
        <v>14</v>
      </c>
      <c r="D444" s="277">
        <v>0</v>
      </c>
      <c r="E444" s="277">
        <v>0</v>
      </c>
      <c r="F444" s="277">
        <v>0</v>
      </c>
      <c r="G444" s="270">
        <v>0</v>
      </c>
      <c r="H444" s="271"/>
      <c r="I444" s="279"/>
      <c r="J444" s="291"/>
      <c r="K444" s="266"/>
      <c r="L444" s="311"/>
      <c r="M444" s="271"/>
    </row>
    <row r="445" spans="1:13" s="282" customFormat="1" ht="31.5" customHeight="1" x14ac:dyDescent="0.2">
      <c r="A445" s="266"/>
      <c r="B445" s="267"/>
      <c r="C445" s="268" t="s">
        <v>16</v>
      </c>
      <c r="D445" s="277">
        <v>0</v>
      </c>
      <c r="E445" s="277">
        <v>0</v>
      </c>
      <c r="F445" s="277">
        <v>0</v>
      </c>
      <c r="G445" s="270">
        <v>0</v>
      </c>
      <c r="H445" s="271"/>
      <c r="I445" s="279"/>
      <c r="J445" s="291"/>
      <c r="K445" s="266"/>
      <c r="L445" s="311"/>
      <c r="M445" s="271"/>
    </row>
    <row r="446" spans="1:13" s="282" customFormat="1" ht="31.5" customHeight="1" x14ac:dyDescent="0.2">
      <c r="A446" s="272"/>
      <c r="B446" s="273"/>
      <c r="C446" s="268" t="s">
        <v>18</v>
      </c>
      <c r="D446" s="277">
        <v>0</v>
      </c>
      <c r="E446" s="277">
        <v>0</v>
      </c>
      <c r="F446" s="277">
        <v>0</v>
      </c>
      <c r="G446" s="270">
        <v>0</v>
      </c>
      <c r="H446" s="274"/>
      <c r="I446" s="280"/>
      <c r="J446" s="294"/>
      <c r="K446" s="272"/>
      <c r="L446" s="312"/>
      <c r="M446" s="274"/>
    </row>
    <row r="447" spans="1:13" s="282" customFormat="1" ht="26.25" customHeight="1" x14ac:dyDescent="0.2">
      <c r="A447" s="257" t="s">
        <v>242</v>
      </c>
      <c r="B447" s="258" t="s">
        <v>243</v>
      </c>
      <c r="C447" s="276" t="s">
        <v>10</v>
      </c>
      <c r="D447" s="277">
        <f>SUM(D448:D451)</f>
        <v>0</v>
      </c>
      <c r="E447" s="277">
        <f>SUM(E448:E451)</f>
        <v>0</v>
      </c>
      <c r="F447" s="277">
        <f>SUM(F448:F451)</f>
        <v>0</v>
      </c>
      <c r="G447" s="270">
        <v>0</v>
      </c>
      <c r="H447" s="262" t="s">
        <v>244</v>
      </c>
      <c r="I447" s="278" t="s">
        <v>431</v>
      </c>
      <c r="J447" s="288" t="s">
        <v>29</v>
      </c>
      <c r="K447" s="296" t="s">
        <v>339</v>
      </c>
      <c r="L447" s="297" t="s">
        <v>432</v>
      </c>
      <c r="M447" s="262">
        <v>833</v>
      </c>
    </row>
    <row r="448" spans="1:13" s="282" customFormat="1" ht="26.25" customHeight="1" x14ac:dyDescent="0.2">
      <c r="A448" s="266"/>
      <c r="B448" s="267"/>
      <c r="C448" s="268" t="s">
        <v>12</v>
      </c>
      <c r="D448" s="277">
        <v>0</v>
      </c>
      <c r="E448" s="277">
        <v>0</v>
      </c>
      <c r="F448" s="277">
        <v>0</v>
      </c>
      <c r="G448" s="270">
        <v>0</v>
      </c>
      <c r="H448" s="271"/>
      <c r="I448" s="279"/>
      <c r="J448" s="291"/>
      <c r="K448" s="296"/>
      <c r="L448" s="298"/>
      <c r="M448" s="271"/>
    </row>
    <row r="449" spans="1:13" s="282" customFormat="1" ht="26.25" customHeight="1" x14ac:dyDescent="0.2">
      <c r="A449" s="266"/>
      <c r="B449" s="267"/>
      <c r="C449" s="268" t="s">
        <v>14</v>
      </c>
      <c r="D449" s="277">
        <v>0</v>
      </c>
      <c r="E449" s="277">
        <v>0</v>
      </c>
      <c r="F449" s="277">
        <v>0</v>
      </c>
      <c r="G449" s="270">
        <v>0</v>
      </c>
      <c r="H449" s="271"/>
      <c r="I449" s="279"/>
      <c r="J449" s="291"/>
      <c r="K449" s="296"/>
      <c r="L449" s="298"/>
      <c r="M449" s="271"/>
    </row>
    <row r="450" spans="1:13" s="282" customFormat="1" ht="26.25" customHeight="1" x14ac:dyDescent="0.2">
      <c r="A450" s="266"/>
      <c r="B450" s="267"/>
      <c r="C450" s="268" t="s">
        <v>16</v>
      </c>
      <c r="D450" s="277">
        <v>0</v>
      </c>
      <c r="E450" s="277">
        <v>0</v>
      </c>
      <c r="F450" s="277">
        <v>0</v>
      </c>
      <c r="G450" s="270">
        <v>0</v>
      </c>
      <c r="H450" s="271"/>
      <c r="I450" s="279"/>
      <c r="J450" s="291"/>
      <c r="K450" s="296"/>
      <c r="L450" s="298"/>
      <c r="M450" s="271"/>
    </row>
    <row r="451" spans="1:13" s="282" customFormat="1" ht="26.25" customHeight="1" x14ac:dyDescent="0.2">
      <c r="A451" s="272"/>
      <c r="B451" s="273"/>
      <c r="C451" s="268" t="s">
        <v>18</v>
      </c>
      <c r="D451" s="277">
        <v>0</v>
      </c>
      <c r="E451" s="277">
        <v>0</v>
      </c>
      <c r="F451" s="277">
        <v>0</v>
      </c>
      <c r="G451" s="270">
        <v>0</v>
      </c>
      <c r="H451" s="274"/>
      <c r="I451" s="280"/>
      <c r="J451" s="294"/>
      <c r="K451" s="296"/>
      <c r="L451" s="298"/>
      <c r="M451" s="274"/>
    </row>
    <row r="452" spans="1:13" s="282" customFormat="1" ht="41.25" customHeight="1" x14ac:dyDescent="0.2">
      <c r="A452" s="257" t="s">
        <v>245</v>
      </c>
      <c r="B452" s="258" t="s">
        <v>246</v>
      </c>
      <c r="C452" s="276" t="s">
        <v>10</v>
      </c>
      <c r="D452" s="277">
        <f>SUM(D453:D456)</f>
        <v>0</v>
      </c>
      <c r="E452" s="277">
        <f>SUM(E453:E456)</f>
        <v>0</v>
      </c>
      <c r="F452" s="277">
        <f>SUM(F453:F456)</f>
        <v>0</v>
      </c>
      <c r="G452" s="270">
        <v>0</v>
      </c>
      <c r="H452" s="262" t="s">
        <v>247</v>
      </c>
      <c r="I452" s="287"/>
      <c r="J452" s="288" t="s">
        <v>163</v>
      </c>
      <c r="K452" s="296" t="s">
        <v>339</v>
      </c>
      <c r="L452" s="297" t="s">
        <v>327</v>
      </c>
      <c r="M452" s="262">
        <v>833</v>
      </c>
    </row>
    <row r="453" spans="1:13" s="282" customFormat="1" ht="41.25" customHeight="1" x14ac:dyDescent="0.2">
      <c r="A453" s="266"/>
      <c r="B453" s="267"/>
      <c r="C453" s="268" t="s">
        <v>12</v>
      </c>
      <c r="D453" s="277">
        <v>0</v>
      </c>
      <c r="E453" s="277">
        <v>0</v>
      </c>
      <c r="F453" s="277">
        <v>0</v>
      </c>
      <c r="G453" s="270">
        <v>0</v>
      </c>
      <c r="H453" s="271"/>
      <c r="I453" s="290"/>
      <c r="J453" s="291"/>
      <c r="K453" s="296"/>
      <c r="L453" s="298"/>
      <c r="M453" s="271"/>
    </row>
    <row r="454" spans="1:13" s="282" customFormat="1" ht="41.25" customHeight="1" x14ac:dyDescent="0.2">
      <c r="A454" s="266"/>
      <c r="B454" s="267"/>
      <c r="C454" s="268" t="s">
        <v>14</v>
      </c>
      <c r="D454" s="277">
        <v>0</v>
      </c>
      <c r="E454" s="277">
        <v>0</v>
      </c>
      <c r="F454" s="277">
        <v>0</v>
      </c>
      <c r="G454" s="270">
        <v>0</v>
      </c>
      <c r="H454" s="271"/>
      <c r="I454" s="290"/>
      <c r="J454" s="291"/>
      <c r="K454" s="296"/>
      <c r="L454" s="298"/>
      <c r="M454" s="271"/>
    </row>
    <row r="455" spans="1:13" s="282" customFormat="1" ht="41.25" customHeight="1" x14ac:dyDescent="0.2">
      <c r="A455" s="266"/>
      <c r="B455" s="267"/>
      <c r="C455" s="268" t="s">
        <v>16</v>
      </c>
      <c r="D455" s="277">
        <v>0</v>
      </c>
      <c r="E455" s="277">
        <v>0</v>
      </c>
      <c r="F455" s="277">
        <v>0</v>
      </c>
      <c r="G455" s="270">
        <v>0</v>
      </c>
      <c r="H455" s="271"/>
      <c r="I455" s="290"/>
      <c r="J455" s="291"/>
      <c r="K455" s="296"/>
      <c r="L455" s="298"/>
      <c r="M455" s="271"/>
    </row>
    <row r="456" spans="1:13" s="282" customFormat="1" ht="41.25" customHeight="1" x14ac:dyDescent="0.2">
      <c r="A456" s="272"/>
      <c r="B456" s="273"/>
      <c r="C456" s="268" t="s">
        <v>18</v>
      </c>
      <c r="D456" s="277">
        <v>0</v>
      </c>
      <c r="E456" s="277">
        <v>0</v>
      </c>
      <c r="F456" s="277">
        <v>0</v>
      </c>
      <c r="G456" s="270">
        <v>0</v>
      </c>
      <c r="H456" s="274"/>
      <c r="I456" s="293"/>
      <c r="J456" s="294"/>
      <c r="K456" s="296"/>
      <c r="L456" s="298"/>
      <c r="M456" s="274"/>
    </row>
    <row r="457" spans="1:13" s="282" customFormat="1" ht="36.75" customHeight="1" x14ac:dyDescent="0.2">
      <c r="A457" s="257" t="s">
        <v>342</v>
      </c>
      <c r="B457" s="258" t="s">
        <v>343</v>
      </c>
      <c r="C457" s="276" t="s">
        <v>10</v>
      </c>
      <c r="D457" s="277">
        <f>SUM(D458:D461)</f>
        <v>37343.521000000001</v>
      </c>
      <c r="E457" s="277">
        <f>SUM(E458:E461)</f>
        <v>0</v>
      </c>
      <c r="F457" s="277">
        <f>SUM(F458:F461)</f>
        <v>0</v>
      </c>
      <c r="G457" s="270">
        <v>0</v>
      </c>
      <c r="H457" s="262" t="s">
        <v>344</v>
      </c>
      <c r="I457" s="287" t="s">
        <v>345</v>
      </c>
      <c r="J457" s="288" t="s">
        <v>163</v>
      </c>
      <c r="K457" s="296" t="s">
        <v>339</v>
      </c>
      <c r="L457" s="297" t="s">
        <v>433</v>
      </c>
      <c r="M457" s="262">
        <v>833</v>
      </c>
    </row>
    <row r="458" spans="1:13" s="282" customFormat="1" ht="36.75" customHeight="1" x14ac:dyDescent="0.2">
      <c r="A458" s="266"/>
      <c r="B458" s="267"/>
      <c r="C458" s="268" t="s">
        <v>12</v>
      </c>
      <c r="D458" s="277">
        <v>10829.620999999999</v>
      </c>
      <c r="E458" s="277">
        <v>0</v>
      </c>
      <c r="F458" s="277">
        <v>0</v>
      </c>
      <c r="G458" s="270">
        <v>0</v>
      </c>
      <c r="H458" s="271"/>
      <c r="I458" s="290"/>
      <c r="J458" s="291"/>
      <c r="K458" s="296"/>
      <c r="L458" s="298"/>
      <c r="M458" s="271"/>
    </row>
    <row r="459" spans="1:13" s="282" customFormat="1" ht="36.75" customHeight="1" x14ac:dyDescent="0.2">
      <c r="A459" s="266"/>
      <c r="B459" s="267"/>
      <c r="C459" s="268" t="s">
        <v>14</v>
      </c>
      <c r="D459" s="277">
        <v>26513.9</v>
      </c>
      <c r="E459" s="277">
        <v>0</v>
      </c>
      <c r="F459" s="277">
        <v>0</v>
      </c>
      <c r="G459" s="270">
        <v>0</v>
      </c>
      <c r="H459" s="271"/>
      <c r="I459" s="290"/>
      <c r="J459" s="291"/>
      <c r="K459" s="296"/>
      <c r="L459" s="298"/>
      <c r="M459" s="271"/>
    </row>
    <row r="460" spans="1:13" s="282" customFormat="1" ht="36.75" customHeight="1" x14ac:dyDescent="0.2">
      <c r="A460" s="266"/>
      <c r="B460" s="267"/>
      <c r="C460" s="268" t="s">
        <v>16</v>
      </c>
      <c r="D460" s="277">
        <v>0</v>
      </c>
      <c r="E460" s="277">
        <v>0</v>
      </c>
      <c r="F460" s="277">
        <v>0</v>
      </c>
      <c r="G460" s="270">
        <v>0</v>
      </c>
      <c r="H460" s="271"/>
      <c r="I460" s="290"/>
      <c r="J460" s="291"/>
      <c r="K460" s="296"/>
      <c r="L460" s="298"/>
      <c r="M460" s="271"/>
    </row>
    <row r="461" spans="1:13" s="282" customFormat="1" ht="36.75" customHeight="1" x14ac:dyDescent="0.2">
      <c r="A461" s="272"/>
      <c r="B461" s="273"/>
      <c r="C461" s="268" t="s">
        <v>18</v>
      </c>
      <c r="D461" s="277">
        <v>0</v>
      </c>
      <c r="E461" s="277">
        <v>0</v>
      </c>
      <c r="F461" s="277">
        <v>0</v>
      </c>
      <c r="G461" s="270">
        <v>0</v>
      </c>
      <c r="H461" s="274"/>
      <c r="I461" s="293"/>
      <c r="J461" s="294"/>
      <c r="K461" s="296"/>
      <c r="L461" s="298"/>
      <c r="M461" s="274"/>
    </row>
    <row r="462" spans="1:13" s="282" customFormat="1" ht="21.75" customHeight="1" x14ac:dyDescent="0.2">
      <c r="A462" s="257" t="s">
        <v>248</v>
      </c>
      <c r="B462" s="258" t="s">
        <v>249</v>
      </c>
      <c r="C462" s="276" t="s">
        <v>10</v>
      </c>
      <c r="D462" s="277">
        <f>SUM(D463:D466)</f>
        <v>69722</v>
      </c>
      <c r="E462" s="277">
        <f>SUM(E463:E466)</f>
        <v>0</v>
      </c>
      <c r="F462" s="277">
        <f>SUM(F463:F466)</f>
        <v>60533.4</v>
      </c>
      <c r="G462" s="270">
        <f t="shared" si="71"/>
        <v>0.86821089469607871</v>
      </c>
      <c r="H462" s="262"/>
      <c r="I462" s="263" t="s">
        <v>11</v>
      </c>
      <c r="J462" s="264">
        <f>SUM(J463:J465)</f>
        <v>2</v>
      </c>
      <c r="K462" s="257" t="s">
        <v>346</v>
      </c>
      <c r="L462" s="262"/>
      <c r="M462" s="262">
        <v>833</v>
      </c>
    </row>
    <row r="463" spans="1:13" s="282" customFormat="1" ht="21.75" customHeight="1" x14ac:dyDescent="0.2">
      <c r="A463" s="266"/>
      <c r="B463" s="267"/>
      <c r="C463" s="268" t="s">
        <v>12</v>
      </c>
      <c r="D463" s="313">
        <f t="shared" ref="D463:F466" si="72">D468</f>
        <v>0</v>
      </c>
      <c r="E463" s="313">
        <f t="shared" si="72"/>
        <v>0</v>
      </c>
      <c r="F463" s="313">
        <f t="shared" si="72"/>
        <v>0</v>
      </c>
      <c r="G463" s="270">
        <v>0</v>
      </c>
      <c r="H463" s="271"/>
      <c r="I463" s="263" t="s">
        <v>13</v>
      </c>
      <c r="J463" s="264">
        <v>0</v>
      </c>
      <c r="K463" s="266"/>
      <c r="L463" s="271"/>
      <c r="M463" s="271"/>
    </row>
    <row r="464" spans="1:13" s="282" customFormat="1" ht="21.75" customHeight="1" x14ac:dyDescent="0.2">
      <c r="A464" s="266"/>
      <c r="B464" s="267"/>
      <c r="C464" s="268" t="s">
        <v>14</v>
      </c>
      <c r="D464" s="313">
        <f t="shared" si="72"/>
        <v>0</v>
      </c>
      <c r="E464" s="313">
        <f t="shared" si="72"/>
        <v>0</v>
      </c>
      <c r="F464" s="313">
        <f t="shared" si="72"/>
        <v>0</v>
      </c>
      <c r="G464" s="270">
        <v>0</v>
      </c>
      <c r="H464" s="271"/>
      <c r="I464" s="263" t="s">
        <v>15</v>
      </c>
      <c r="J464" s="264">
        <v>2</v>
      </c>
      <c r="K464" s="266"/>
      <c r="L464" s="271"/>
      <c r="M464" s="271"/>
    </row>
    <row r="465" spans="1:14" s="282" customFormat="1" ht="21.75" customHeight="1" x14ac:dyDescent="0.2">
      <c r="A465" s="266"/>
      <c r="B465" s="267"/>
      <c r="C465" s="268" t="s">
        <v>16</v>
      </c>
      <c r="D465" s="313">
        <f t="shared" si="72"/>
        <v>0</v>
      </c>
      <c r="E465" s="313">
        <f t="shared" si="72"/>
        <v>0</v>
      </c>
      <c r="F465" s="313">
        <f t="shared" si="72"/>
        <v>0</v>
      </c>
      <c r="G465" s="270">
        <v>0</v>
      </c>
      <c r="H465" s="271"/>
      <c r="I465" s="263" t="s">
        <v>17</v>
      </c>
      <c r="J465" s="264">
        <v>0</v>
      </c>
      <c r="K465" s="266"/>
      <c r="L465" s="271"/>
      <c r="M465" s="271"/>
    </row>
    <row r="466" spans="1:14" s="282" customFormat="1" ht="33.75" customHeight="1" x14ac:dyDescent="0.2">
      <c r="A466" s="272"/>
      <c r="B466" s="273"/>
      <c r="C466" s="268" t="s">
        <v>18</v>
      </c>
      <c r="D466" s="277">
        <f t="shared" si="72"/>
        <v>69722</v>
      </c>
      <c r="E466" s="277">
        <f t="shared" si="72"/>
        <v>0</v>
      </c>
      <c r="F466" s="277">
        <f>F471</f>
        <v>60533.4</v>
      </c>
      <c r="G466" s="270">
        <f t="shared" si="71"/>
        <v>0.86821089469607871</v>
      </c>
      <c r="H466" s="274"/>
      <c r="I466" s="263" t="s">
        <v>19</v>
      </c>
      <c r="J466" s="275">
        <f>(J463+J464/2)/J462</f>
        <v>0.5</v>
      </c>
      <c r="K466" s="272"/>
      <c r="L466" s="274"/>
      <c r="M466" s="274"/>
    </row>
    <row r="467" spans="1:14" s="282" customFormat="1" ht="33" customHeight="1" outlineLevel="1" x14ac:dyDescent="0.25">
      <c r="A467" s="257" t="s">
        <v>250</v>
      </c>
      <c r="B467" s="258" t="s">
        <v>251</v>
      </c>
      <c r="C467" s="276" t="s">
        <v>10</v>
      </c>
      <c r="D467" s="277">
        <f>SUM(D468:D471)</f>
        <v>69722</v>
      </c>
      <c r="E467" s="277">
        <f>SUM(E468:E471)</f>
        <v>0</v>
      </c>
      <c r="F467" s="277">
        <f>SUM(F468:F471)</f>
        <v>60533.4</v>
      </c>
      <c r="G467" s="270">
        <f t="shared" si="71"/>
        <v>0.86821089469607871</v>
      </c>
      <c r="H467" s="262" t="s">
        <v>252</v>
      </c>
      <c r="I467" s="278" t="s">
        <v>347</v>
      </c>
      <c r="J467" s="288" t="s">
        <v>29</v>
      </c>
      <c r="K467" s="314" t="s">
        <v>348</v>
      </c>
      <c r="L467" s="297" t="s">
        <v>415</v>
      </c>
      <c r="M467" s="262">
        <v>833</v>
      </c>
      <c r="N467" s="284"/>
    </row>
    <row r="468" spans="1:14" s="282" customFormat="1" ht="33" customHeight="1" outlineLevel="1" x14ac:dyDescent="0.25">
      <c r="A468" s="266"/>
      <c r="B468" s="267"/>
      <c r="C468" s="268" t="s">
        <v>12</v>
      </c>
      <c r="D468" s="277">
        <v>0</v>
      </c>
      <c r="E468" s="277">
        <v>0</v>
      </c>
      <c r="F468" s="277">
        <v>0</v>
      </c>
      <c r="G468" s="270">
        <v>0</v>
      </c>
      <c r="H468" s="271"/>
      <c r="I468" s="279"/>
      <c r="J468" s="291"/>
      <c r="K468" s="314"/>
      <c r="L468" s="298"/>
      <c r="M468" s="271"/>
      <c r="N468" s="284"/>
    </row>
    <row r="469" spans="1:14" s="282" customFormat="1" ht="33" customHeight="1" outlineLevel="1" x14ac:dyDescent="0.25">
      <c r="A469" s="266"/>
      <c r="B469" s="267"/>
      <c r="C469" s="268" t="s">
        <v>14</v>
      </c>
      <c r="D469" s="277">
        <v>0</v>
      </c>
      <c r="E469" s="277">
        <v>0</v>
      </c>
      <c r="F469" s="277">
        <v>0</v>
      </c>
      <c r="G469" s="270">
        <v>0</v>
      </c>
      <c r="H469" s="271"/>
      <c r="I469" s="279"/>
      <c r="J469" s="291"/>
      <c r="K469" s="314"/>
      <c r="L469" s="298"/>
      <c r="M469" s="271"/>
      <c r="N469" s="284"/>
    </row>
    <row r="470" spans="1:14" s="282" customFormat="1" ht="33" customHeight="1" outlineLevel="1" x14ac:dyDescent="0.25">
      <c r="A470" s="266"/>
      <c r="B470" s="267"/>
      <c r="C470" s="268" t="s">
        <v>16</v>
      </c>
      <c r="D470" s="277">
        <v>0</v>
      </c>
      <c r="E470" s="277">
        <v>0</v>
      </c>
      <c r="F470" s="277">
        <v>0</v>
      </c>
      <c r="G470" s="270">
        <v>0</v>
      </c>
      <c r="H470" s="271"/>
      <c r="I470" s="279"/>
      <c r="J470" s="291"/>
      <c r="K470" s="314"/>
      <c r="L470" s="298"/>
      <c r="M470" s="271"/>
      <c r="N470" s="284"/>
    </row>
    <row r="471" spans="1:14" s="282" customFormat="1" ht="33" customHeight="1" outlineLevel="1" x14ac:dyDescent="0.25">
      <c r="A471" s="272"/>
      <c r="B471" s="273"/>
      <c r="C471" s="268" t="s">
        <v>18</v>
      </c>
      <c r="D471" s="277">
        <v>69722</v>
      </c>
      <c r="E471" s="277">
        <v>0</v>
      </c>
      <c r="F471" s="277">
        <v>60533.4</v>
      </c>
      <c r="G471" s="270">
        <f t="shared" si="71"/>
        <v>0.86821089469607871</v>
      </c>
      <c r="H471" s="274"/>
      <c r="I471" s="280"/>
      <c r="J471" s="294"/>
      <c r="K471" s="314"/>
      <c r="L471" s="298"/>
      <c r="M471" s="274"/>
      <c r="N471" s="284"/>
    </row>
    <row r="472" spans="1:14" s="316" customFormat="1" ht="33.75" customHeight="1" x14ac:dyDescent="0.25">
      <c r="A472" s="257" t="s">
        <v>253</v>
      </c>
      <c r="B472" s="258" t="s">
        <v>254</v>
      </c>
      <c r="C472" s="276" t="s">
        <v>10</v>
      </c>
      <c r="D472" s="277">
        <v>0</v>
      </c>
      <c r="E472" s="277">
        <v>0</v>
      </c>
      <c r="F472" s="277">
        <v>0</v>
      </c>
      <c r="G472" s="270">
        <v>0</v>
      </c>
      <c r="H472" s="262" t="s">
        <v>434</v>
      </c>
      <c r="I472" s="278" t="s">
        <v>435</v>
      </c>
      <c r="J472" s="315" t="s">
        <v>436</v>
      </c>
      <c r="K472" s="314" t="s">
        <v>318</v>
      </c>
      <c r="L472" s="297" t="s">
        <v>437</v>
      </c>
      <c r="M472" s="262">
        <v>833</v>
      </c>
    </row>
    <row r="473" spans="1:14" s="316" customFormat="1" ht="33.75" customHeight="1" x14ac:dyDescent="0.25">
      <c r="A473" s="266"/>
      <c r="B473" s="267"/>
      <c r="C473" s="268" t="s">
        <v>12</v>
      </c>
      <c r="D473" s="277">
        <v>0</v>
      </c>
      <c r="E473" s="277">
        <v>0</v>
      </c>
      <c r="F473" s="277">
        <v>0</v>
      </c>
      <c r="G473" s="270">
        <v>0</v>
      </c>
      <c r="H473" s="271"/>
      <c r="I473" s="279"/>
      <c r="J473" s="271"/>
      <c r="K473" s="314"/>
      <c r="L473" s="298"/>
      <c r="M473" s="271"/>
    </row>
    <row r="474" spans="1:14" s="316" customFormat="1" ht="33.75" customHeight="1" x14ac:dyDescent="0.25">
      <c r="A474" s="266"/>
      <c r="B474" s="267"/>
      <c r="C474" s="268" t="s">
        <v>14</v>
      </c>
      <c r="D474" s="277">
        <v>0</v>
      </c>
      <c r="E474" s="277">
        <v>0</v>
      </c>
      <c r="F474" s="277">
        <v>0</v>
      </c>
      <c r="G474" s="270">
        <v>0</v>
      </c>
      <c r="H474" s="271"/>
      <c r="I474" s="279"/>
      <c r="J474" s="271"/>
      <c r="K474" s="314"/>
      <c r="L474" s="298"/>
      <c r="M474" s="271"/>
    </row>
    <row r="475" spans="1:14" s="316" customFormat="1" ht="33.75" customHeight="1" x14ac:dyDescent="0.25">
      <c r="A475" s="266"/>
      <c r="B475" s="267"/>
      <c r="C475" s="268" t="s">
        <v>16</v>
      </c>
      <c r="D475" s="277">
        <v>0</v>
      </c>
      <c r="E475" s="277">
        <v>0</v>
      </c>
      <c r="F475" s="277">
        <v>0</v>
      </c>
      <c r="G475" s="270">
        <v>0</v>
      </c>
      <c r="H475" s="271"/>
      <c r="I475" s="279"/>
      <c r="J475" s="271"/>
      <c r="K475" s="314"/>
      <c r="L475" s="298"/>
      <c r="M475" s="271"/>
    </row>
    <row r="476" spans="1:14" s="316" customFormat="1" ht="33.75" customHeight="1" x14ac:dyDescent="0.25">
      <c r="A476" s="272"/>
      <c r="B476" s="273"/>
      <c r="C476" s="268" t="s">
        <v>18</v>
      </c>
      <c r="D476" s="277">
        <v>0</v>
      </c>
      <c r="E476" s="277">
        <v>0</v>
      </c>
      <c r="F476" s="277">
        <v>0</v>
      </c>
      <c r="G476" s="270">
        <v>0</v>
      </c>
      <c r="H476" s="274"/>
      <c r="I476" s="280"/>
      <c r="J476" s="274"/>
      <c r="K476" s="314"/>
      <c r="L476" s="298"/>
      <c r="M476" s="274"/>
    </row>
    <row r="477" spans="1:14" s="38" customFormat="1" ht="22.5" customHeight="1" x14ac:dyDescent="0.25">
      <c r="A477" s="95" t="s">
        <v>255</v>
      </c>
      <c r="B477" s="98" t="s">
        <v>256</v>
      </c>
      <c r="C477" s="12" t="s">
        <v>10</v>
      </c>
      <c r="D477" s="16">
        <f>SUM(D478:D481)</f>
        <v>33752.618000000002</v>
      </c>
      <c r="E477" s="16">
        <f t="shared" ref="E477:F477" si="73">SUM(E478:E481)</f>
        <v>24033.288</v>
      </c>
      <c r="F477" s="16">
        <f t="shared" si="73"/>
        <v>24033.288</v>
      </c>
      <c r="G477" s="15">
        <f t="shared" ref="G477:G483" si="74">F477/D477*100</f>
        <v>71.204218884591413</v>
      </c>
      <c r="H477" s="95"/>
      <c r="I477" s="90" t="s">
        <v>11</v>
      </c>
      <c r="J477" s="93">
        <f>J482+J487</f>
        <v>1</v>
      </c>
      <c r="K477" s="101" t="s">
        <v>21</v>
      </c>
      <c r="L477" s="95"/>
      <c r="M477" s="95">
        <v>827</v>
      </c>
    </row>
    <row r="478" spans="1:14" s="38" customFormat="1" ht="22.5" customHeight="1" x14ac:dyDescent="0.25">
      <c r="A478" s="96"/>
      <c r="B478" s="99"/>
      <c r="C478" s="15" t="s">
        <v>12</v>
      </c>
      <c r="D478" s="16">
        <f>D483+D488</f>
        <v>33752.618000000002</v>
      </c>
      <c r="E478" s="16">
        <f>E488</f>
        <v>24033.288</v>
      </c>
      <c r="F478" s="16">
        <f t="shared" ref="F478:F481" si="75">F488</f>
        <v>24033.288</v>
      </c>
      <c r="G478" s="15">
        <f t="shared" si="74"/>
        <v>71.204218884591413</v>
      </c>
      <c r="H478" s="96"/>
      <c r="I478" s="90" t="s">
        <v>13</v>
      </c>
      <c r="J478" s="93">
        <f>J483+J488</f>
        <v>0</v>
      </c>
      <c r="K478" s="102"/>
      <c r="L478" s="96"/>
      <c r="M478" s="96"/>
    </row>
    <row r="479" spans="1:14" s="38" customFormat="1" ht="22.5" customHeight="1" x14ac:dyDescent="0.25">
      <c r="A479" s="96"/>
      <c r="B479" s="99"/>
      <c r="C479" s="15" t="s">
        <v>14</v>
      </c>
      <c r="D479" s="16">
        <f>D484+D489</f>
        <v>0</v>
      </c>
      <c r="E479" s="16">
        <f t="shared" ref="E479:E481" si="76">E489</f>
        <v>0</v>
      </c>
      <c r="F479" s="16">
        <f t="shared" si="75"/>
        <v>0</v>
      </c>
      <c r="G479" s="15"/>
      <c r="H479" s="96"/>
      <c r="I479" s="90" t="s">
        <v>15</v>
      </c>
      <c r="J479" s="93">
        <f>J484+J489</f>
        <v>1</v>
      </c>
      <c r="K479" s="102"/>
      <c r="L479" s="96"/>
      <c r="M479" s="96"/>
    </row>
    <row r="480" spans="1:14" s="38" customFormat="1" ht="22.5" customHeight="1" x14ac:dyDescent="0.25">
      <c r="A480" s="96"/>
      <c r="B480" s="99"/>
      <c r="C480" s="15" t="s">
        <v>16</v>
      </c>
      <c r="D480" s="16">
        <f>D485+D490</f>
        <v>0</v>
      </c>
      <c r="E480" s="16">
        <f t="shared" si="76"/>
        <v>0</v>
      </c>
      <c r="F480" s="16">
        <f t="shared" si="75"/>
        <v>0</v>
      </c>
      <c r="G480" s="15"/>
      <c r="H480" s="96"/>
      <c r="I480" s="90" t="s">
        <v>17</v>
      </c>
      <c r="J480" s="93">
        <f>J485+J490</f>
        <v>0</v>
      </c>
      <c r="K480" s="102"/>
      <c r="L480" s="96"/>
      <c r="M480" s="96"/>
    </row>
    <row r="481" spans="1:13" s="38" customFormat="1" ht="22.5" customHeight="1" x14ac:dyDescent="0.25">
      <c r="A481" s="97"/>
      <c r="B481" s="100"/>
      <c r="C481" s="15" t="s">
        <v>18</v>
      </c>
      <c r="D481" s="16">
        <f>D486+D491</f>
        <v>0</v>
      </c>
      <c r="E481" s="16">
        <f t="shared" si="76"/>
        <v>0</v>
      </c>
      <c r="F481" s="16">
        <f t="shared" si="75"/>
        <v>0</v>
      </c>
      <c r="G481" s="15"/>
      <c r="H481" s="97"/>
      <c r="I481" s="90" t="s">
        <v>19</v>
      </c>
      <c r="J481" s="36">
        <f>(J478+0.5*J479)/J477</f>
        <v>0.5</v>
      </c>
      <c r="K481" s="103"/>
      <c r="L481" s="97"/>
      <c r="M481" s="97"/>
    </row>
    <row r="482" spans="1:13" s="38" customFormat="1" ht="36" hidden="1" customHeight="1" x14ac:dyDescent="0.25">
      <c r="A482" s="95" t="s">
        <v>257</v>
      </c>
      <c r="B482" s="98" t="s">
        <v>258</v>
      </c>
      <c r="C482" s="12" t="s">
        <v>10</v>
      </c>
      <c r="D482" s="31">
        <f>SUM(D483:D486)</f>
        <v>0</v>
      </c>
      <c r="E482" s="16">
        <f t="shared" ref="E482:F482" si="77">SUM(E483:E486)</f>
        <v>0</v>
      </c>
      <c r="F482" s="16">
        <f t="shared" si="77"/>
        <v>0</v>
      </c>
      <c r="G482" s="15" t="e">
        <f t="shared" si="74"/>
        <v>#DIV/0!</v>
      </c>
      <c r="H482" s="95"/>
      <c r="I482" s="90" t="s">
        <v>11</v>
      </c>
      <c r="J482" s="93">
        <f>J483+J484+J485</f>
        <v>0</v>
      </c>
      <c r="K482" s="95" t="s">
        <v>164</v>
      </c>
      <c r="L482" s="95"/>
      <c r="M482" s="95">
        <v>827</v>
      </c>
    </row>
    <row r="483" spans="1:13" s="38" customFormat="1" ht="36" hidden="1" customHeight="1" x14ac:dyDescent="0.25">
      <c r="A483" s="96"/>
      <c r="B483" s="99"/>
      <c r="C483" s="15" t="s">
        <v>12</v>
      </c>
      <c r="D483" s="31">
        <v>0</v>
      </c>
      <c r="E483" s="16">
        <v>0</v>
      </c>
      <c r="F483" s="16">
        <v>0</v>
      </c>
      <c r="G483" s="15" t="e">
        <f t="shared" si="74"/>
        <v>#DIV/0!</v>
      </c>
      <c r="H483" s="96"/>
      <c r="I483" s="90" t="s">
        <v>13</v>
      </c>
      <c r="J483" s="93">
        <v>0</v>
      </c>
      <c r="K483" s="96"/>
      <c r="L483" s="96"/>
      <c r="M483" s="96"/>
    </row>
    <row r="484" spans="1:13" s="38" customFormat="1" ht="36" hidden="1" customHeight="1" x14ac:dyDescent="0.25">
      <c r="A484" s="96"/>
      <c r="B484" s="99"/>
      <c r="C484" s="15" t="s">
        <v>14</v>
      </c>
      <c r="D484" s="31">
        <f t="shared" ref="D484" si="78">D489</f>
        <v>0</v>
      </c>
      <c r="E484" s="16">
        <v>0</v>
      </c>
      <c r="F484" s="16">
        <v>0</v>
      </c>
      <c r="G484" s="15"/>
      <c r="H484" s="96"/>
      <c r="I484" s="90" t="s">
        <v>15</v>
      </c>
      <c r="J484" s="93">
        <v>0</v>
      </c>
      <c r="K484" s="96"/>
      <c r="L484" s="96"/>
      <c r="M484" s="96"/>
    </row>
    <row r="485" spans="1:13" s="38" customFormat="1" ht="36" hidden="1" customHeight="1" x14ac:dyDescent="0.25">
      <c r="A485" s="96"/>
      <c r="B485" s="99"/>
      <c r="C485" s="15" t="s">
        <v>16</v>
      </c>
      <c r="D485" s="31">
        <f t="shared" ref="D485" si="79">D490</f>
        <v>0</v>
      </c>
      <c r="E485" s="16">
        <v>0</v>
      </c>
      <c r="F485" s="16">
        <v>0</v>
      </c>
      <c r="G485" s="15"/>
      <c r="H485" s="96"/>
      <c r="I485" s="90" t="s">
        <v>17</v>
      </c>
      <c r="J485" s="93">
        <v>0</v>
      </c>
      <c r="K485" s="96"/>
      <c r="L485" s="96"/>
      <c r="M485" s="96"/>
    </row>
    <row r="486" spans="1:13" s="38" customFormat="1" ht="36" hidden="1" customHeight="1" x14ac:dyDescent="0.25">
      <c r="A486" s="97"/>
      <c r="B486" s="100"/>
      <c r="C486" s="15" t="s">
        <v>18</v>
      </c>
      <c r="D486" s="31">
        <f t="shared" ref="D486" si="80">D491</f>
        <v>0</v>
      </c>
      <c r="E486" s="16">
        <v>0</v>
      </c>
      <c r="F486" s="16">
        <v>0</v>
      </c>
      <c r="G486" s="15"/>
      <c r="H486" s="97"/>
      <c r="I486" s="90" t="s">
        <v>19</v>
      </c>
      <c r="J486" s="21" t="e">
        <f>(J483+0.5*J484)/J482%</f>
        <v>#DIV/0!</v>
      </c>
      <c r="K486" s="97"/>
      <c r="L486" s="97"/>
      <c r="M486" s="97"/>
    </row>
    <row r="487" spans="1:13" s="38" customFormat="1" ht="24.75" customHeight="1" x14ac:dyDescent="0.25">
      <c r="A487" s="95" t="s">
        <v>259</v>
      </c>
      <c r="B487" s="98" t="s">
        <v>260</v>
      </c>
      <c r="C487" s="37" t="s">
        <v>10</v>
      </c>
      <c r="D487" s="31">
        <f>SUM(D488:D491)</f>
        <v>33752.618000000002</v>
      </c>
      <c r="E487" s="31">
        <f t="shared" ref="E487:G487" si="81">SUM(E488:E491)</f>
        <v>24033.288</v>
      </c>
      <c r="F487" s="31">
        <f t="shared" si="81"/>
        <v>24033.288</v>
      </c>
      <c r="G487" s="32">
        <f t="shared" si="81"/>
        <v>71.204218884591413</v>
      </c>
      <c r="H487" s="101"/>
      <c r="I487" s="35" t="s">
        <v>11</v>
      </c>
      <c r="J487" s="33">
        <f>J488+J489+J490</f>
        <v>1</v>
      </c>
      <c r="K487" s="101" t="s">
        <v>21</v>
      </c>
      <c r="L487" s="95"/>
      <c r="M487" s="95">
        <v>826</v>
      </c>
    </row>
    <row r="488" spans="1:13" s="38" customFormat="1" ht="24.75" customHeight="1" x14ac:dyDescent="0.25">
      <c r="A488" s="96"/>
      <c r="B488" s="99"/>
      <c r="C488" s="15" t="s">
        <v>12</v>
      </c>
      <c r="D488" s="31">
        <f t="shared" ref="D488:G491" si="82">D493</f>
        <v>33752.618000000002</v>
      </c>
      <c r="E488" s="31">
        <f t="shared" ref="E488:G488" si="83">E493</f>
        <v>24033.288</v>
      </c>
      <c r="F488" s="31">
        <f t="shared" si="83"/>
        <v>24033.288</v>
      </c>
      <c r="G488" s="32">
        <f t="shared" si="83"/>
        <v>71.204218884591413</v>
      </c>
      <c r="H488" s="102"/>
      <c r="I488" s="85" t="s">
        <v>13</v>
      </c>
      <c r="J488" s="34">
        <v>0</v>
      </c>
      <c r="K488" s="102"/>
      <c r="L488" s="96"/>
      <c r="M488" s="96"/>
    </row>
    <row r="489" spans="1:13" s="38" customFormat="1" ht="24.75" customHeight="1" x14ac:dyDescent="0.25">
      <c r="A489" s="96"/>
      <c r="B489" s="99"/>
      <c r="C489" s="15" t="s">
        <v>14</v>
      </c>
      <c r="D489" s="31">
        <f t="shared" si="82"/>
        <v>0</v>
      </c>
      <c r="E489" s="31">
        <f t="shared" si="82"/>
        <v>0</v>
      </c>
      <c r="F489" s="31">
        <f t="shared" si="82"/>
        <v>0</v>
      </c>
      <c r="G489" s="32">
        <f t="shared" si="82"/>
        <v>0</v>
      </c>
      <c r="H489" s="102"/>
      <c r="I489" s="85" t="s">
        <v>15</v>
      </c>
      <c r="J489" s="34">
        <v>1</v>
      </c>
      <c r="K489" s="102"/>
      <c r="L489" s="96"/>
      <c r="M489" s="96"/>
    </row>
    <row r="490" spans="1:13" s="38" customFormat="1" ht="24.75" customHeight="1" x14ac:dyDescent="0.25">
      <c r="A490" s="96"/>
      <c r="B490" s="99"/>
      <c r="C490" s="15" t="s">
        <v>16</v>
      </c>
      <c r="D490" s="31">
        <f t="shared" si="82"/>
        <v>0</v>
      </c>
      <c r="E490" s="31">
        <f t="shared" si="82"/>
        <v>0</v>
      </c>
      <c r="F490" s="31">
        <f t="shared" si="82"/>
        <v>0</v>
      </c>
      <c r="G490" s="32">
        <f t="shared" si="82"/>
        <v>0</v>
      </c>
      <c r="H490" s="102"/>
      <c r="I490" s="85" t="s">
        <v>17</v>
      </c>
      <c r="J490" s="34">
        <v>0</v>
      </c>
      <c r="K490" s="102"/>
      <c r="L490" s="96"/>
      <c r="M490" s="96"/>
    </row>
    <row r="491" spans="1:13" s="38" customFormat="1" ht="24.75" customHeight="1" x14ac:dyDescent="0.25">
      <c r="A491" s="97"/>
      <c r="B491" s="100"/>
      <c r="C491" s="15" t="s">
        <v>18</v>
      </c>
      <c r="D491" s="31">
        <f t="shared" si="82"/>
        <v>0</v>
      </c>
      <c r="E491" s="31">
        <f t="shared" si="82"/>
        <v>0</v>
      </c>
      <c r="F491" s="31">
        <f t="shared" si="82"/>
        <v>0</v>
      </c>
      <c r="G491" s="32">
        <f t="shared" si="82"/>
        <v>0</v>
      </c>
      <c r="H491" s="103"/>
      <c r="I491" s="85" t="s">
        <v>19</v>
      </c>
      <c r="J491" s="21">
        <f>(J488+0.5*J489)/J487%</f>
        <v>50</v>
      </c>
      <c r="K491" s="103"/>
      <c r="L491" s="97"/>
      <c r="M491" s="97"/>
    </row>
    <row r="492" spans="1:13" s="38" customFormat="1" ht="22.5" customHeight="1" x14ac:dyDescent="0.25">
      <c r="A492" s="95" t="s">
        <v>261</v>
      </c>
      <c r="B492" s="119" t="s">
        <v>262</v>
      </c>
      <c r="C492" s="86" t="s">
        <v>10</v>
      </c>
      <c r="D492" s="31">
        <f>D493+D494+D495+D496</f>
        <v>33752.618000000002</v>
      </c>
      <c r="E492" s="31">
        <f t="shared" ref="E492:F492" si="84">E493+E494+E495+E496</f>
        <v>24033.288</v>
      </c>
      <c r="F492" s="31">
        <f t="shared" si="84"/>
        <v>24033.288</v>
      </c>
      <c r="G492" s="15">
        <f t="shared" ref="G492" si="85">F492/D492*100</f>
        <v>71.204218884591413</v>
      </c>
      <c r="H492" s="124" t="s">
        <v>280</v>
      </c>
      <c r="I492" s="101" t="s">
        <v>281</v>
      </c>
      <c r="J492" s="95" t="s">
        <v>29</v>
      </c>
      <c r="K492" s="101" t="s">
        <v>21</v>
      </c>
      <c r="L492" s="95"/>
      <c r="M492" s="95">
        <v>826</v>
      </c>
    </row>
    <row r="493" spans="1:13" s="38" customFormat="1" ht="22.5" customHeight="1" x14ac:dyDescent="0.25">
      <c r="A493" s="96"/>
      <c r="B493" s="120"/>
      <c r="C493" s="10" t="s">
        <v>12</v>
      </c>
      <c r="D493" s="75">
        <v>33752.618000000002</v>
      </c>
      <c r="E493" s="75">
        <v>24033.288</v>
      </c>
      <c r="F493" s="75">
        <v>24033.288</v>
      </c>
      <c r="G493" s="15">
        <f t="shared" ref="G493" si="86">F493/D493*100</f>
        <v>71.204218884591413</v>
      </c>
      <c r="H493" s="125"/>
      <c r="I493" s="102"/>
      <c r="J493" s="96"/>
      <c r="K493" s="102"/>
      <c r="L493" s="96"/>
      <c r="M493" s="96"/>
    </row>
    <row r="494" spans="1:13" s="38" customFormat="1" ht="22.5" customHeight="1" x14ac:dyDescent="0.25">
      <c r="A494" s="96"/>
      <c r="B494" s="120"/>
      <c r="C494" s="10" t="s">
        <v>14</v>
      </c>
      <c r="D494" s="31">
        <v>0</v>
      </c>
      <c r="E494" s="31">
        <v>0</v>
      </c>
      <c r="F494" s="31">
        <v>0</v>
      </c>
      <c r="G494" s="32">
        <v>0</v>
      </c>
      <c r="H494" s="125"/>
      <c r="I494" s="102"/>
      <c r="J494" s="96"/>
      <c r="K494" s="102"/>
      <c r="L494" s="96"/>
      <c r="M494" s="96"/>
    </row>
    <row r="495" spans="1:13" s="38" customFormat="1" ht="22.5" customHeight="1" x14ac:dyDescent="0.25">
      <c r="A495" s="96"/>
      <c r="B495" s="120"/>
      <c r="C495" s="10" t="s">
        <v>16</v>
      </c>
      <c r="D495" s="31">
        <v>0</v>
      </c>
      <c r="E495" s="31">
        <v>0</v>
      </c>
      <c r="F495" s="31">
        <v>0</v>
      </c>
      <c r="G495" s="32">
        <v>0</v>
      </c>
      <c r="H495" s="125"/>
      <c r="I495" s="102"/>
      <c r="J495" s="96"/>
      <c r="K495" s="102"/>
      <c r="L495" s="96"/>
      <c r="M495" s="96"/>
    </row>
    <row r="496" spans="1:13" s="38" customFormat="1" ht="22.5" customHeight="1" x14ac:dyDescent="0.25">
      <c r="A496" s="97"/>
      <c r="B496" s="121"/>
      <c r="C496" s="10" t="s">
        <v>18</v>
      </c>
      <c r="D496" s="31">
        <v>0</v>
      </c>
      <c r="E496" s="31">
        <v>0</v>
      </c>
      <c r="F496" s="31">
        <v>0</v>
      </c>
      <c r="G496" s="32">
        <v>0</v>
      </c>
      <c r="H496" s="126"/>
      <c r="I496" s="103"/>
      <c r="J496" s="97"/>
      <c r="K496" s="103"/>
      <c r="L496" s="97"/>
      <c r="M496" s="97"/>
    </row>
    <row r="497" spans="1:13" s="38" customFormat="1" ht="25.5" customHeight="1" x14ac:dyDescent="0.25">
      <c r="A497" s="123"/>
      <c r="B497" s="123"/>
      <c r="C497" s="123"/>
      <c r="D497" s="123"/>
      <c r="E497" s="123"/>
      <c r="F497" s="123"/>
      <c r="G497" s="123"/>
      <c r="H497" s="123"/>
      <c r="I497" s="123"/>
      <c r="J497" s="123"/>
      <c r="K497" s="123"/>
      <c r="L497" s="123"/>
      <c r="M497" s="123"/>
    </row>
    <row r="498" spans="1:13" s="38" customFormat="1" ht="25.5" customHeight="1" x14ac:dyDescent="0.25">
      <c r="A498" s="122"/>
      <c r="B498" s="122"/>
      <c r="C498" s="122"/>
      <c r="D498" s="122"/>
      <c r="E498" s="122"/>
      <c r="F498" s="122"/>
      <c r="G498" s="122"/>
      <c r="H498" s="122"/>
      <c r="I498" s="122"/>
      <c r="J498" s="122"/>
      <c r="K498" s="122"/>
      <c r="L498" s="122"/>
      <c r="M498" s="122"/>
    </row>
    <row r="499" spans="1:13" s="38" customFormat="1" ht="25.5" customHeight="1" x14ac:dyDescent="0.25">
      <c r="A499" s="122"/>
      <c r="B499" s="122"/>
      <c r="C499" s="122"/>
      <c r="D499" s="122"/>
      <c r="E499" s="122"/>
      <c r="F499" s="122"/>
      <c r="G499" s="122"/>
      <c r="H499" s="122"/>
      <c r="I499" s="122"/>
      <c r="J499" s="122"/>
      <c r="K499" s="122"/>
      <c r="L499" s="122"/>
      <c r="M499" s="122"/>
    </row>
    <row r="500" spans="1:13" s="38" customFormat="1" ht="25.5" customHeight="1" x14ac:dyDescent="0.25">
      <c r="A500" s="122"/>
      <c r="B500" s="122"/>
      <c r="C500" s="122"/>
      <c r="D500" s="122"/>
      <c r="E500" s="122"/>
      <c r="F500" s="122"/>
      <c r="G500" s="122"/>
      <c r="H500" s="122"/>
      <c r="I500" s="122"/>
      <c r="J500" s="122"/>
      <c r="K500" s="122"/>
      <c r="L500" s="122"/>
      <c r="M500" s="122"/>
    </row>
    <row r="501" spans="1:13" s="38" customFormat="1" ht="48" customHeight="1" x14ac:dyDescent="0.25">
      <c r="A501" s="122"/>
      <c r="B501" s="122"/>
      <c r="C501" s="122"/>
      <c r="D501" s="122"/>
      <c r="E501" s="122"/>
      <c r="F501" s="122"/>
      <c r="G501" s="122"/>
      <c r="H501" s="122"/>
      <c r="I501" s="122"/>
      <c r="J501" s="122"/>
      <c r="K501" s="122"/>
      <c r="L501" s="122"/>
      <c r="M501" s="122"/>
    </row>
    <row r="502" spans="1:13" s="38" customFormat="1" ht="25.5" customHeight="1" x14ac:dyDescent="0.25">
      <c r="A502" s="122"/>
      <c r="B502" s="122"/>
      <c r="C502" s="122"/>
      <c r="D502" s="122"/>
      <c r="E502" s="122"/>
      <c r="F502" s="122"/>
      <c r="G502" s="122"/>
      <c r="H502" s="122"/>
      <c r="I502" s="122"/>
      <c r="J502" s="122"/>
      <c r="K502" s="122"/>
      <c r="L502" s="122"/>
      <c r="M502" s="122"/>
    </row>
    <row r="503" spans="1:13" s="38" customFormat="1" ht="25.5" customHeight="1" x14ac:dyDescent="0.25">
      <c r="A503" s="122"/>
      <c r="B503" s="122"/>
      <c r="C503" s="122"/>
      <c r="D503" s="122"/>
      <c r="E503" s="122"/>
      <c r="F503" s="122"/>
      <c r="G503" s="122"/>
      <c r="H503" s="122"/>
      <c r="I503" s="122"/>
      <c r="J503" s="122"/>
      <c r="K503" s="122"/>
      <c r="L503" s="122"/>
      <c r="M503" s="122"/>
    </row>
    <row r="504" spans="1:13" s="38" customFormat="1" ht="25.5" customHeight="1" x14ac:dyDescent="0.25">
      <c r="A504" s="122"/>
      <c r="B504" s="122"/>
      <c r="C504" s="122"/>
      <c r="D504" s="122"/>
      <c r="E504" s="122"/>
      <c r="F504" s="122"/>
      <c r="G504" s="122"/>
      <c r="H504" s="122"/>
      <c r="I504" s="122"/>
      <c r="J504" s="122"/>
      <c r="K504" s="122"/>
      <c r="L504" s="122"/>
      <c r="M504" s="122"/>
    </row>
    <row r="505" spans="1:13" s="38" customFormat="1" ht="25.5" customHeight="1" x14ac:dyDescent="0.25">
      <c r="A505" s="122"/>
      <c r="B505" s="122"/>
      <c r="C505" s="122"/>
      <c r="D505" s="122"/>
      <c r="E505" s="122"/>
      <c r="F505" s="122"/>
      <c r="G505" s="122"/>
      <c r="H505" s="122"/>
      <c r="I505" s="122"/>
      <c r="J505" s="122"/>
      <c r="K505" s="122"/>
      <c r="L505" s="122"/>
      <c r="M505" s="122"/>
    </row>
    <row r="506" spans="1:13" s="38" customFormat="1" ht="48" customHeight="1" x14ac:dyDescent="0.25">
      <c r="A506" s="122"/>
      <c r="B506" s="122"/>
      <c r="C506" s="122"/>
      <c r="D506" s="122"/>
      <c r="E506" s="122"/>
      <c r="F506" s="122"/>
      <c r="G506" s="122"/>
      <c r="H506" s="122"/>
      <c r="I506" s="122"/>
      <c r="J506" s="122"/>
      <c r="K506" s="122"/>
      <c r="L506" s="122"/>
      <c r="M506" s="122"/>
    </row>
    <row r="507" spans="1:13" s="38" customFormat="1" ht="25.5" customHeight="1" x14ac:dyDescent="0.25">
      <c r="A507" s="122"/>
      <c r="B507" s="122"/>
      <c r="C507" s="122"/>
      <c r="D507" s="122"/>
      <c r="E507" s="122"/>
      <c r="F507" s="122"/>
      <c r="G507" s="122"/>
      <c r="H507" s="122"/>
      <c r="I507" s="122"/>
      <c r="J507" s="122"/>
      <c r="K507" s="122"/>
      <c r="L507" s="122"/>
      <c r="M507" s="122"/>
    </row>
    <row r="508" spans="1:13" s="38" customFormat="1" ht="25.5" customHeight="1" x14ac:dyDescent="0.25">
      <c r="A508" s="122"/>
      <c r="B508" s="122"/>
      <c r="C508" s="122"/>
      <c r="D508" s="122"/>
      <c r="E508" s="122"/>
      <c r="F508" s="122"/>
      <c r="G508" s="122"/>
      <c r="H508" s="122"/>
      <c r="I508" s="122"/>
      <c r="J508" s="122"/>
      <c r="K508" s="122"/>
      <c r="L508" s="122"/>
      <c r="M508" s="122"/>
    </row>
    <row r="509" spans="1:13" s="38" customFormat="1" ht="25.5" customHeight="1" x14ac:dyDescent="0.25">
      <c r="A509" s="122"/>
      <c r="B509" s="122"/>
      <c r="C509" s="122"/>
      <c r="D509" s="122"/>
      <c r="E509" s="122"/>
      <c r="F509" s="122"/>
      <c r="G509" s="122"/>
      <c r="H509" s="122"/>
      <c r="I509" s="122"/>
      <c r="J509" s="122"/>
      <c r="K509" s="122"/>
      <c r="L509" s="122"/>
      <c r="M509" s="122"/>
    </row>
    <row r="510" spans="1:13" s="38" customFormat="1" ht="25.5" customHeight="1" x14ac:dyDescent="0.25">
      <c r="A510" s="122"/>
      <c r="B510" s="122"/>
      <c r="C510" s="122"/>
      <c r="D510" s="122"/>
      <c r="E510" s="122"/>
      <c r="F510" s="122"/>
      <c r="G510" s="122"/>
      <c r="H510" s="122"/>
      <c r="I510" s="122"/>
      <c r="J510" s="122"/>
      <c r="K510" s="122"/>
      <c r="L510" s="122"/>
      <c r="M510" s="122"/>
    </row>
    <row r="511" spans="1:13" s="38" customFormat="1" ht="48" customHeight="1" x14ac:dyDescent="0.25">
      <c r="A511" s="122"/>
      <c r="B511" s="122"/>
      <c r="C511" s="122"/>
      <c r="D511" s="122"/>
      <c r="E511" s="122"/>
      <c r="F511" s="122"/>
      <c r="G511" s="122"/>
      <c r="H511" s="122"/>
      <c r="I511" s="122"/>
      <c r="J511" s="122"/>
      <c r="K511" s="122"/>
      <c r="L511" s="122"/>
      <c r="M511" s="122"/>
    </row>
    <row r="512" spans="1:13" s="38" customFormat="1" ht="25.5" customHeight="1" x14ac:dyDescent="0.25">
      <c r="A512" s="122"/>
      <c r="B512" s="122"/>
      <c r="C512" s="122"/>
      <c r="D512" s="122"/>
      <c r="E512" s="122"/>
      <c r="F512" s="122"/>
      <c r="G512" s="122"/>
      <c r="H512" s="122"/>
      <c r="I512" s="122"/>
      <c r="J512" s="122"/>
      <c r="K512" s="122"/>
      <c r="L512" s="122"/>
      <c r="M512" s="122"/>
    </row>
    <row r="513" spans="1:13" s="38" customFormat="1" ht="25.5" customHeight="1" x14ac:dyDescent="0.25">
      <c r="A513" s="122"/>
      <c r="B513" s="122"/>
      <c r="C513" s="122"/>
      <c r="D513" s="122"/>
      <c r="E513" s="122"/>
      <c r="F513" s="122"/>
      <c r="G513" s="122"/>
      <c r="H513" s="122"/>
      <c r="I513" s="122"/>
      <c r="J513" s="122"/>
      <c r="K513" s="122"/>
      <c r="L513" s="122"/>
      <c r="M513" s="122"/>
    </row>
    <row r="514" spans="1:13" s="38" customFormat="1" ht="25.5" customHeight="1" x14ac:dyDescent="0.25">
      <c r="A514" s="122"/>
      <c r="B514" s="122"/>
      <c r="C514" s="122"/>
      <c r="D514" s="122"/>
      <c r="E514" s="122"/>
      <c r="F514" s="122"/>
      <c r="G514" s="122"/>
      <c r="H514" s="122"/>
      <c r="I514" s="122"/>
      <c r="J514" s="122"/>
      <c r="K514" s="122"/>
      <c r="L514" s="122"/>
      <c r="M514" s="122"/>
    </row>
    <row r="515" spans="1:13" s="38" customFormat="1" ht="25.5" customHeight="1" x14ac:dyDescent="0.25">
      <c r="A515" s="122"/>
      <c r="B515" s="122"/>
      <c r="C515" s="122"/>
      <c r="D515" s="122"/>
      <c r="E515" s="122"/>
      <c r="F515" s="122"/>
      <c r="G515" s="122"/>
      <c r="H515" s="122"/>
      <c r="I515" s="122"/>
      <c r="J515" s="122"/>
      <c r="K515" s="122"/>
      <c r="L515" s="122"/>
      <c r="M515" s="122"/>
    </row>
    <row r="516" spans="1:13" s="38" customFormat="1" ht="48" customHeight="1" x14ac:dyDescent="0.25">
      <c r="A516" s="122"/>
      <c r="B516" s="122"/>
      <c r="C516" s="122"/>
      <c r="D516" s="122"/>
      <c r="E516" s="122"/>
      <c r="F516" s="122"/>
      <c r="G516" s="122"/>
      <c r="H516" s="122"/>
      <c r="I516" s="122"/>
      <c r="J516" s="122"/>
      <c r="K516" s="122"/>
      <c r="L516" s="122"/>
      <c r="M516" s="122"/>
    </row>
    <row r="517" spans="1:13" s="38" customFormat="1" ht="25.5" customHeight="1" x14ac:dyDescent="0.25">
      <c r="A517" s="122"/>
      <c r="B517" s="122"/>
      <c r="C517" s="122"/>
      <c r="D517" s="122"/>
      <c r="E517" s="122"/>
      <c r="F517" s="122"/>
      <c r="G517" s="122"/>
      <c r="H517" s="122"/>
      <c r="I517" s="122"/>
      <c r="J517" s="122"/>
      <c r="K517" s="122"/>
      <c r="L517" s="122"/>
      <c r="M517" s="122"/>
    </row>
    <row r="518" spans="1:13" s="38" customFormat="1" ht="25.5" customHeight="1" x14ac:dyDescent="0.25">
      <c r="A518" s="122"/>
      <c r="B518" s="122"/>
      <c r="C518" s="122"/>
      <c r="D518" s="122"/>
      <c r="E518" s="122"/>
      <c r="F518" s="122"/>
      <c r="G518" s="122"/>
      <c r="H518" s="122"/>
      <c r="I518" s="122"/>
      <c r="J518" s="122"/>
      <c r="K518" s="122"/>
      <c r="L518" s="122"/>
      <c r="M518" s="122"/>
    </row>
    <row r="519" spans="1:13" s="38" customFormat="1" ht="25.5" customHeight="1" x14ac:dyDescent="0.25">
      <c r="A519" s="122"/>
      <c r="B519" s="122"/>
      <c r="C519" s="122"/>
      <c r="D519" s="122"/>
      <c r="E519" s="122"/>
      <c r="F519" s="122"/>
      <c r="G519" s="122"/>
      <c r="H519" s="122"/>
      <c r="I519" s="122"/>
      <c r="J519" s="122"/>
      <c r="K519" s="122"/>
      <c r="L519" s="122"/>
      <c r="M519" s="122"/>
    </row>
    <row r="520" spans="1:13" s="38" customFormat="1" ht="25.5" customHeight="1" x14ac:dyDescent="0.25">
      <c r="A520" s="122"/>
      <c r="B520" s="122"/>
      <c r="C520" s="122"/>
      <c r="D520" s="122"/>
      <c r="E520" s="122"/>
      <c r="F520" s="122"/>
      <c r="G520" s="122"/>
      <c r="H520" s="122"/>
      <c r="I520" s="122"/>
      <c r="J520" s="122"/>
      <c r="K520" s="122"/>
      <c r="L520" s="122"/>
      <c r="M520" s="122"/>
    </row>
    <row r="521" spans="1:13" s="38" customFormat="1" ht="48" customHeight="1" x14ac:dyDescent="0.25">
      <c r="A521" s="122"/>
      <c r="B521" s="122"/>
      <c r="C521" s="122"/>
      <c r="D521" s="122"/>
      <c r="E521" s="122"/>
      <c r="F521" s="122"/>
      <c r="G521" s="122"/>
      <c r="H521" s="122"/>
      <c r="I521" s="122"/>
      <c r="J521" s="122"/>
      <c r="K521" s="122"/>
      <c r="L521" s="122"/>
      <c r="M521" s="122"/>
    </row>
    <row r="522" spans="1:13" ht="21.75" customHeight="1" x14ac:dyDescent="0.25">
      <c r="D522" s="39"/>
      <c r="E522" s="40"/>
      <c r="F522" s="40"/>
      <c r="G522" s="39"/>
    </row>
    <row r="523" spans="1:13" ht="21.75" customHeight="1" x14ac:dyDescent="0.25">
      <c r="D523" s="39"/>
      <c r="E523" s="40"/>
      <c r="F523" s="40"/>
      <c r="G523" s="39"/>
    </row>
    <row r="524" spans="1:13" ht="21.75" customHeight="1" x14ac:dyDescent="0.25">
      <c r="D524" s="39"/>
      <c r="E524" s="40"/>
      <c r="F524" s="40"/>
      <c r="G524" s="39"/>
    </row>
    <row r="525" spans="1:13" ht="21.75" customHeight="1" x14ac:dyDescent="0.25">
      <c r="D525" s="39"/>
      <c r="E525" s="40"/>
      <c r="F525" s="40"/>
      <c r="G525" s="39"/>
    </row>
    <row r="526" spans="1:13" ht="21.75" customHeight="1" x14ac:dyDescent="0.25">
      <c r="D526" s="39"/>
      <c r="E526" s="40"/>
      <c r="F526" s="40"/>
      <c r="G526" s="39"/>
    </row>
    <row r="527" spans="1:13" ht="45.75" customHeight="1" x14ac:dyDescent="0.25">
      <c r="D527" s="39"/>
      <c r="E527" s="40"/>
      <c r="F527" s="40"/>
      <c r="G527" s="39"/>
    </row>
    <row r="528" spans="1:13" ht="45.75" customHeight="1" x14ac:dyDescent="0.25">
      <c r="D528" s="39"/>
      <c r="E528" s="40"/>
      <c r="F528" s="40"/>
      <c r="G528" s="39"/>
    </row>
    <row r="529" spans="4:7" ht="45.75" customHeight="1" x14ac:dyDescent="0.25">
      <c r="D529" s="39"/>
      <c r="E529" s="40"/>
      <c r="F529" s="40"/>
      <c r="G529" s="39"/>
    </row>
    <row r="530" spans="4:7" ht="45.75" customHeight="1" x14ac:dyDescent="0.25">
      <c r="D530" s="39"/>
      <c r="E530" s="40"/>
      <c r="F530" s="40"/>
      <c r="G530" s="39"/>
    </row>
    <row r="531" spans="4:7" ht="45.75" customHeight="1" x14ac:dyDescent="0.25">
      <c r="D531" s="39"/>
      <c r="E531" s="40"/>
      <c r="F531" s="40"/>
      <c r="G531" s="39"/>
    </row>
    <row r="532" spans="4:7" ht="77.25" customHeight="1" x14ac:dyDescent="0.25">
      <c r="D532" s="39"/>
      <c r="E532" s="40"/>
      <c r="F532" s="40"/>
      <c r="G532" s="39"/>
    </row>
    <row r="533" spans="4:7" ht="77.25" customHeight="1" x14ac:dyDescent="0.25">
      <c r="D533" s="39"/>
      <c r="E533" s="40"/>
      <c r="F533" s="40"/>
      <c r="G533" s="39"/>
    </row>
    <row r="534" spans="4:7" ht="77.25" customHeight="1" x14ac:dyDescent="0.25">
      <c r="D534" s="39"/>
      <c r="E534" s="40"/>
      <c r="F534" s="40"/>
      <c r="G534" s="39"/>
    </row>
    <row r="535" spans="4:7" ht="77.25" customHeight="1" x14ac:dyDescent="0.25">
      <c r="D535" s="39"/>
      <c r="E535" s="40"/>
      <c r="F535" s="40"/>
      <c r="G535" s="39"/>
    </row>
    <row r="536" spans="4:7" ht="77.25" customHeight="1" x14ac:dyDescent="0.25">
      <c r="D536" s="39"/>
      <c r="E536" s="40"/>
      <c r="F536" s="40"/>
      <c r="G536" s="39"/>
    </row>
    <row r="537" spans="4:7" ht="60" customHeight="1" x14ac:dyDescent="0.25">
      <c r="D537" s="39"/>
      <c r="E537" s="40"/>
      <c r="F537" s="40"/>
      <c r="G537" s="39"/>
    </row>
    <row r="538" spans="4:7" ht="60" customHeight="1" x14ac:dyDescent="0.25">
      <c r="D538" s="39"/>
      <c r="E538" s="40"/>
      <c r="F538" s="40"/>
      <c r="G538" s="39"/>
    </row>
    <row r="539" spans="4:7" ht="60" customHeight="1" x14ac:dyDescent="0.25">
      <c r="D539" s="39"/>
      <c r="E539" s="40"/>
      <c r="F539" s="40"/>
      <c r="G539" s="39"/>
    </row>
    <row r="540" spans="4:7" ht="60" customHeight="1" x14ac:dyDescent="0.25">
      <c r="D540" s="39"/>
      <c r="E540" s="40"/>
      <c r="F540" s="40"/>
      <c r="G540" s="39"/>
    </row>
    <row r="541" spans="4:7" ht="60" customHeight="1" x14ac:dyDescent="0.25">
      <c r="D541" s="39"/>
      <c r="E541" s="40"/>
      <c r="F541" s="40"/>
      <c r="G541" s="39"/>
    </row>
    <row r="542" spans="4:7" ht="19.5" customHeight="1" x14ac:dyDescent="0.25">
      <c r="D542" s="39"/>
      <c r="E542" s="40"/>
      <c r="F542" s="40"/>
      <c r="G542" s="39"/>
    </row>
    <row r="543" spans="4:7" ht="20.100000000000001" customHeight="1" x14ac:dyDescent="0.25">
      <c r="D543" s="39"/>
      <c r="E543" s="40"/>
      <c r="F543" s="40"/>
      <c r="G543" s="39"/>
    </row>
    <row r="544" spans="4:7" ht="20.100000000000001" customHeight="1" x14ac:dyDescent="0.25">
      <c r="D544" s="39"/>
      <c r="E544" s="40"/>
      <c r="F544" s="40"/>
      <c r="G544" s="39"/>
    </row>
    <row r="545" spans="4:7" ht="20.100000000000001" customHeight="1" x14ac:dyDescent="0.25">
      <c r="D545" s="39"/>
      <c r="E545" s="40"/>
      <c r="F545" s="40"/>
      <c r="G545" s="39"/>
    </row>
    <row r="546" spans="4:7" ht="51" customHeight="1" x14ac:dyDescent="0.25">
      <c r="D546" s="39"/>
      <c r="E546" s="40"/>
      <c r="F546" s="40"/>
      <c r="G546" s="39"/>
    </row>
    <row r="547" spans="4:7" ht="39" customHeight="1" x14ac:dyDescent="0.25">
      <c r="D547" s="39"/>
      <c r="E547" s="40"/>
      <c r="F547" s="40"/>
      <c r="G547" s="39"/>
    </row>
    <row r="548" spans="4:7" ht="39" customHeight="1" x14ac:dyDescent="0.25">
      <c r="D548" s="39"/>
      <c r="E548" s="40"/>
      <c r="F548" s="40"/>
      <c r="G548" s="39"/>
    </row>
    <row r="549" spans="4:7" ht="54" customHeight="1" x14ac:dyDescent="0.25">
      <c r="D549" s="39"/>
      <c r="E549" s="40"/>
      <c r="F549" s="40"/>
      <c r="G549" s="39"/>
    </row>
    <row r="550" spans="4:7" ht="39" customHeight="1" x14ac:dyDescent="0.25">
      <c r="D550" s="39"/>
      <c r="E550" s="40"/>
      <c r="F550" s="40"/>
      <c r="G550" s="39"/>
    </row>
    <row r="551" spans="4:7" ht="62.25" customHeight="1" x14ac:dyDescent="0.25">
      <c r="D551" s="39"/>
      <c r="E551" s="40"/>
      <c r="F551" s="40"/>
      <c r="G551" s="39"/>
    </row>
    <row r="552" spans="4:7" ht="76.5" customHeight="1" x14ac:dyDescent="0.25">
      <c r="D552" s="39"/>
      <c r="E552" s="40"/>
      <c r="F552" s="40"/>
      <c r="G552" s="39"/>
    </row>
    <row r="553" spans="4:7" ht="76.5" customHeight="1" x14ac:dyDescent="0.25">
      <c r="D553" s="39"/>
      <c r="E553" s="40"/>
      <c r="F553" s="40"/>
      <c r="G553" s="39"/>
    </row>
    <row r="554" spans="4:7" ht="76.5" customHeight="1" x14ac:dyDescent="0.25">
      <c r="D554" s="39"/>
      <c r="E554" s="40"/>
      <c r="F554" s="40"/>
      <c r="G554" s="39"/>
    </row>
    <row r="555" spans="4:7" ht="76.5" customHeight="1" x14ac:dyDescent="0.25">
      <c r="D555" s="39"/>
      <c r="E555" s="40"/>
      <c r="F555" s="40"/>
      <c r="G555" s="39"/>
    </row>
    <row r="556" spans="4:7" ht="76.5" customHeight="1" x14ac:dyDescent="0.25">
      <c r="D556" s="39"/>
      <c r="E556" s="40"/>
      <c r="F556" s="40"/>
      <c r="G556" s="39"/>
    </row>
    <row r="557" spans="4:7" ht="25.5" customHeight="1" x14ac:dyDescent="0.25">
      <c r="D557" s="39"/>
      <c r="E557" s="40"/>
      <c r="F557" s="40"/>
      <c r="G557" s="39"/>
    </row>
    <row r="558" spans="4:7" ht="14.1" customHeight="1" x14ac:dyDescent="0.25">
      <c r="D558" s="39"/>
      <c r="E558" s="40"/>
      <c r="F558" s="40"/>
      <c r="G558" s="39"/>
    </row>
    <row r="559" spans="4:7" ht="14.1" customHeight="1" x14ac:dyDescent="0.25">
      <c r="D559" s="39"/>
      <c r="E559" s="40"/>
      <c r="F559" s="40"/>
      <c r="G559" s="39"/>
    </row>
    <row r="560" spans="4:7" ht="14.1" customHeight="1" x14ac:dyDescent="0.25">
      <c r="D560" s="39"/>
      <c r="E560" s="40"/>
      <c r="F560" s="40"/>
      <c r="G560" s="39"/>
    </row>
    <row r="561" spans="4:7" ht="13.5" customHeight="1" x14ac:dyDescent="0.25">
      <c r="D561" s="39"/>
      <c r="E561" s="40"/>
      <c r="F561" s="40"/>
      <c r="G561" s="39"/>
    </row>
    <row r="562" spans="4:7" ht="18.75" customHeight="1" x14ac:dyDescent="0.25">
      <c r="D562" s="39"/>
      <c r="E562" s="40"/>
      <c r="F562" s="40"/>
      <c r="G562" s="39"/>
    </row>
    <row r="563" spans="4:7" ht="18.75" customHeight="1" x14ac:dyDescent="0.25">
      <c r="D563" s="39"/>
      <c r="E563" s="40"/>
      <c r="F563" s="40"/>
      <c r="G563" s="39"/>
    </row>
    <row r="564" spans="4:7" ht="18.75" customHeight="1" x14ac:dyDescent="0.25">
      <c r="D564" s="39"/>
      <c r="E564" s="40"/>
      <c r="F564" s="40"/>
      <c r="G564" s="39"/>
    </row>
    <row r="565" spans="4:7" ht="18.75" customHeight="1" x14ac:dyDescent="0.25">
      <c r="D565" s="39"/>
      <c r="E565" s="40"/>
      <c r="F565" s="40"/>
      <c r="G565" s="39"/>
    </row>
    <row r="566" spans="4:7" ht="18.75" customHeight="1" x14ac:dyDescent="0.25">
      <c r="D566" s="39"/>
      <c r="E566" s="40"/>
      <c r="F566" s="40"/>
      <c r="G566" s="39"/>
    </row>
    <row r="567" spans="4:7" ht="32.25" customHeight="1" x14ac:dyDescent="0.25">
      <c r="D567" s="39"/>
      <c r="E567" s="40"/>
      <c r="F567" s="40"/>
      <c r="G567" s="39"/>
    </row>
    <row r="568" spans="4:7" ht="32.25" customHeight="1" x14ac:dyDescent="0.25">
      <c r="D568" s="39"/>
      <c r="E568" s="40"/>
      <c r="F568" s="40"/>
      <c r="G568" s="39"/>
    </row>
    <row r="569" spans="4:7" ht="32.25" customHeight="1" x14ac:dyDescent="0.25">
      <c r="D569" s="39"/>
      <c r="E569" s="40"/>
      <c r="F569" s="40"/>
      <c r="G569" s="39"/>
    </row>
    <row r="570" spans="4:7" ht="32.25" customHeight="1" x14ac:dyDescent="0.25">
      <c r="D570" s="39"/>
      <c r="E570" s="40"/>
      <c r="F570" s="40"/>
      <c r="G570" s="39"/>
    </row>
    <row r="571" spans="4:7" ht="43.5" customHeight="1" x14ac:dyDescent="0.25">
      <c r="D571" s="39"/>
      <c r="E571" s="40"/>
      <c r="F571" s="40"/>
      <c r="G571" s="39"/>
    </row>
    <row r="572" spans="4:7" ht="24.75" customHeight="1" x14ac:dyDescent="0.25">
      <c r="D572" s="39"/>
      <c r="E572" s="40"/>
      <c r="F572" s="40"/>
      <c r="G572" s="39"/>
    </row>
    <row r="573" spans="4:7" ht="24.75" customHeight="1" x14ac:dyDescent="0.25">
      <c r="D573" s="39"/>
      <c r="E573" s="40"/>
      <c r="F573" s="40"/>
      <c r="G573" s="39"/>
    </row>
    <row r="574" spans="4:7" ht="24.75" customHeight="1" x14ac:dyDescent="0.25">
      <c r="D574" s="39"/>
      <c r="E574" s="40"/>
      <c r="F574" s="40"/>
      <c r="G574" s="39"/>
    </row>
    <row r="575" spans="4:7" ht="24.75" customHeight="1" x14ac:dyDescent="0.25">
      <c r="D575" s="39"/>
      <c r="E575" s="40"/>
      <c r="F575" s="40"/>
      <c r="G575" s="39"/>
    </row>
    <row r="576" spans="4:7" ht="24.75" customHeight="1" x14ac:dyDescent="0.25">
      <c r="D576" s="39"/>
      <c r="E576" s="40"/>
      <c r="F576" s="40"/>
      <c r="G576" s="39"/>
    </row>
    <row r="577" spans="4:7" ht="23.25" customHeight="1" x14ac:dyDescent="0.25">
      <c r="D577" s="39"/>
      <c r="E577" s="40"/>
      <c r="F577" s="40"/>
      <c r="G577" s="39"/>
    </row>
    <row r="578" spans="4:7" ht="23.25" customHeight="1" x14ac:dyDescent="0.25">
      <c r="D578" s="39"/>
      <c r="E578" s="40"/>
      <c r="F578" s="40"/>
      <c r="G578" s="39"/>
    </row>
    <row r="579" spans="4:7" ht="23.25" customHeight="1" x14ac:dyDescent="0.25">
      <c r="D579" s="39"/>
      <c r="E579" s="40"/>
      <c r="F579" s="40"/>
      <c r="G579" s="39"/>
    </row>
  </sheetData>
  <mergeCells count="757">
    <mergeCell ref="I457:I461"/>
    <mergeCell ref="J457:J461"/>
    <mergeCell ref="A472:A476"/>
    <mergeCell ref="B472:B476"/>
    <mergeCell ref="H472:H476"/>
    <mergeCell ref="K472:K476"/>
    <mergeCell ref="L472:L476"/>
    <mergeCell ref="M472:M476"/>
    <mergeCell ref="I467:I471"/>
    <mergeCell ref="J467:J471"/>
    <mergeCell ref="I472:I476"/>
    <mergeCell ref="J472:J476"/>
    <mergeCell ref="A192:A196"/>
    <mergeCell ref="B192:B196"/>
    <mergeCell ref="H192:H196"/>
    <mergeCell ref="I192:I196"/>
    <mergeCell ref="J192:J196"/>
    <mergeCell ref="I207:I211"/>
    <mergeCell ref="J207:J211"/>
    <mergeCell ref="A242:A246"/>
    <mergeCell ref="B242:B246"/>
    <mergeCell ref="H242:H246"/>
    <mergeCell ref="B162:B166"/>
    <mergeCell ref="H162:H166"/>
    <mergeCell ref="L172:L176"/>
    <mergeCell ref="K192:K196"/>
    <mergeCell ref="L192:L196"/>
    <mergeCell ref="M192:M196"/>
    <mergeCell ref="I132:I136"/>
    <mergeCell ref="J132:J136"/>
    <mergeCell ref="M132:M136"/>
    <mergeCell ref="I152:I156"/>
    <mergeCell ref="J152:J156"/>
    <mergeCell ref="M167:M171"/>
    <mergeCell ref="I172:I176"/>
    <mergeCell ref="J172:J176"/>
    <mergeCell ref="I182:I186"/>
    <mergeCell ref="J182:J186"/>
    <mergeCell ref="K177:K181"/>
    <mergeCell ref="L177:L181"/>
    <mergeCell ref="M177:M181"/>
    <mergeCell ref="M142:M146"/>
    <mergeCell ref="J142:J146"/>
    <mergeCell ref="K142:K146"/>
    <mergeCell ref="L142:L146"/>
    <mergeCell ref="L132:L136"/>
    <mergeCell ref="A157:A161"/>
    <mergeCell ref="B157:B161"/>
    <mergeCell ref="H157:H161"/>
    <mergeCell ref="K157:K161"/>
    <mergeCell ref="L157:L161"/>
    <mergeCell ref="M157:M161"/>
    <mergeCell ref="A152:A156"/>
    <mergeCell ref="A182:A186"/>
    <mergeCell ref="B182:B186"/>
    <mergeCell ref="H182:H186"/>
    <mergeCell ref="K182:K186"/>
    <mergeCell ref="L182:L186"/>
    <mergeCell ref="M182:M186"/>
    <mergeCell ref="K162:K166"/>
    <mergeCell ref="L162:L166"/>
    <mergeCell ref="M162:M166"/>
    <mergeCell ref="A167:A171"/>
    <mergeCell ref="B167:B171"/>
    <mergeCell ref="H167:H171"/>
    <mergeCell ref="I167:I171"/>
    <mergeCell ref="J167:J171"/>
    <mergeCell ref="K167:K171"/>
    <mergeCell ref="L167:L171"/>
    <mergeCell ref="A162:A166"/>
    <mergeCell ref="H122:H126"/>
    <mergeCell ref="I122:I126"/>
    <mergeCell ref="J122:J126"/>
    <mergeCell ref="K122:K126"/>
    <mergeCell ref="L122:L126"/>
    <mergeCell ref="M122:M126"/>
    <mergeCell ref="A117:A121"/>
    <mergeCell ref="B117:B121"/>
    <mergeCell ref="B152:B156"/>
    <mergeCell ref="H152:H156"/>
    <mergeCell ref="K152:K156"/>
    <mergeCell ref="L152:L156"/>
    <mergeCell ref="M152:M156"/>
    <mergeCell ref="A127:A131"/>
    <mergeCell ref="B127:B131"/>
    <mergeCell ref="H127:H131"/>
    <mergeCell ref="I127:I131"/>
    <mergeCell ref="J127:J131"/>
    <mergeCell ref="K127:K131"/>
    <mergeCell ref="L127:L131"/>
    <mergeCell ref="M127:M131"/>
    <mergeCell ref="A142:A146"/>
    <mergeCell ref="B142:B146"/>
    <mergeCell ref="H142:H146"/>
    <mergeCell ref="A112:A116"/>
    <mergeCell ref="B112:B116"/>
    <mergeCell ref="H112:H116"/>
    <mergeCell ref="K112:K116"/>
    <mergeCell ref="L112:L116"/>
    <mergeCell ref="M112:M116"/>
    <mergeCell ref="I107:I111"/>
    <mergeCell ref="J107:J111"/>
    <mergeCell ref="A147:A151"/>
    <mergeCell ref="B147:B151"/>
    <mergeCell ref="H147:H151"/>
    <mergeCell ref="I147:I151"/>
    <mergeCell ref="J147:J151"/>
    <mergeCell ref="K147:K151"/>
    <mergeCell ref="L147:L151"/>
    <mergeCell ref="M147:M151"/>
    <mergeCell ref="H117:H121"/>
    <mergeCell ref="I117:I121"/>
    <mergeCell ref="J117:J121"/>
    <mergeCell ref="K117:K121"/>
    <mergeCell ref="L117:L121"/>
    <mergeCell ref="M117:M121"/>
    <mergeCell ref="A122:A126"/>
    <mergeCell ref="B122:B126"/>
    <mergeCell ref="L92:L96"/>
    <mergeCell ref="M92:M96"/>
    <mergeCell ref="A87:A91"/>
    <mergeCell ref="B87:B91"/>
    <mergeCell ref="A107:A111"/>
    <mergeCell ref="B107:B111"/>
    <mergeCell ref="H107:H111"/>
    <mergeCell ref="K107:K111"/>
    <mergeCell ref="L107:L111"/>
    <mergeCell ref="M107:M111"/>
    <mergeCell ref="L97:L101"/>
    <mergeCell ref="M97:M101"/>
    <mergeCell ref="L102:L106"/>
    <mergeCell ref="M102:M106"/>
    <mergeCell ref="A102:A106"/>
    <mergeCell ref="B102:B106"/>
    <mergeCell ref="H102:H106"/>
    <mergeCell ref="I102:I106"/>
    <mergeCell ref="J102:J106"/>
    <mergeCell ref="K102:K106"/>
    <mergeCell ref="A72:A76"/>
    <mergeCell ref="B72:B76"/>
    <mergeCell ref="H72:H76"/>
    <mergeCell ref="I72:I76"/>
    <mergeCell ref="J72:J76"/>
    <mergeCell ref="K72:K76"/>
    <mergeCell ref="L72:L76"/>
    <mergeCell ref="M72:M76"/>
    <mergeCell ref="H87:H91"/>
    <mergeCell ref="I87:I91"/>
    <mergeCell ref="J87:J91"/>
    <mergeCell ref="K87:K91"/>
    <mergeCell ref="L87:L91"/>
    <mergeCell ref="M87:M91"/>
    <mergeCell ref="L77:L81"/>
    <mergeCell ref="M77:M81"/>
    <mergeCell ref="A82:A86"/>
    <mergeCell ref="B82:B86"/>
    <mergeCell ref="H82:H86"/>
    <mergeCell ref="I82:I86"/>
    <mergeCell ref="J82:J86"/>
    <mergeCell ref="K82:K86"/>
    <mergeCell ref="L82:L86"/>
    <mergeCell ref="M82:M86"/>
    <mergeCell ref="A521:M521"/>
    <mergeCell ref="A512:M512"/>
    <mergeCell ref="A513:M513"/>
    <mergeCell ref="A514:M514"/>
    <mergeCell ref="A515:M515"/>
    <mergeCell ref="A516:M516"/>
    <mergeCell ref="A517:M517"/>
    <mergeCell ref="A518:M518"/>
    <mergeCell ref="A519:M519"/>
    <mergeCell ref="A520:M520"/>
    <mergeCell ref="A503:M503"/>
    <mergeCell ref="A504:M504"/>
    <mergeCell ref="A505:M505"/>
    <mergeCell ref="A506:M506"/>
    <mergeCell ref="A507:M507"/>
    <mergeCell ref="A508:M508"/>
    <mergeCell ref="A509:M509"/>
    <mergeCell ref="A510:M510"/>
    <mergeCell ref="A511:M511"/>
    <mergeCell ref="A6:A10"/>
    <mergeCell ref="B6:B10"/>
    <mergeCell ref="H6:H10"/>
    <mergeCell ref="K6:K10"/>
    <mergeCell ref="L6:L10"/>
    <mergeCell ref="M6:M10"/>
    <mergeCell ref="A16:A20"/>
    <mergeCell ref="B16:B20"/>
    <mergeCell ref="H16:H20"/>
    <mergeCell ref="K16:K20"/>
    <mergeCell ref="L16:L20"/>
    <mergeCell ref="M16:M20"/>
    <mergeCell ref="A11:A15"/>
    <mergeCell ref="B11:B15"/>
    <mergeCell ref="H11:H15"/>
    <mergeCell ref="K11:K15"/>
    <mergeCell ref="L11:L15"/>
    <mergeCell ref="M11:M15"/>
    <mergeCell ref="I1:L1"/>
    <mergeCell ref="A2:M2"/>
    <mergeCell ref="A4:A5"/>
    <mergeCell ref="B4:B5"/>
    <mergeCell ref="C4:F4"/>
    <mergeCell ref="G4:G5"/>
    <mergeCell ref="H4:J4"/>
    <mergeCell ref="K4:K5"/>
    <mergeCell ref="L4:L5"/>
    <mergeCell ref="M4:M5"/>
    <mergeCell ref="K31:K35"/>
    <mergeCell ref="L31:L35"/>
    <mergeCell ref="M31:M35"/>
    <mergeCell ref="A21:A25"/>
    <mergeCell ref="B21:B25"/>
    <mergeCell ref="H21:H25"/>
    <mergeCell ref="K21:K25"/>
    <mergeCell ref="L21:L25"/>
    <mergeCell ref="M21:M25"/>
    <mergeCell ref="A26:A30"/>
    <mergeCell ref="B26:B30"/>
    <mergeCell ref="H26:H30"/>
    <mergeCell ref="K26:K30"/>
    <mergeCell ref="L26:L30"/>
    <mergeCell ref="M26:M30"/>
    <mergeCell ref="A31:A35"/>
    <mergeCell ref="B31:B35"/>
    <mergeCell ref="H31:H35"/>
    <mergeCell ref="A41:A45"/>
    <mergeCell ref="B41:B45"/>
    <mergeCell ref="H41:H45"/>
    <mergeCell ref="K41:K45"/>
    <mergeCell ref="L41:L45"/>
    <mergeCell ref="M41:M45"/>
    <mergeCell ref="A36:A40"/>
    <mergeCell ref="B36:B40"/>
    <mergeCell ref="H36:H40"/>
    <mergeCell ref="K36:K40"/>
    <mergeCell ref="L36:L40"/>
    <mergeCell ref="M36:M40"/>
    <mergeCell ref="I41:I45"/>
    <mergeCell ref="J41:J45"/>
    <mergeCell ref="A56:A60"/>
    <mergeCell ref="B56:B60"/>
    <mergeCell ref="H56:H60"/>
    <mergeCell ref="K56:K60"/>
    <mergeCell ref="L56:L60"/>
    <mergeCell ref="M56:M60"/>
    <mergeCell ref="L46:L50"/>
    <mergeCell ref="M46:M50"/>
    <mergeCell ref="A51:A55"/>
    <mergeCell ref="B51:B55"/>
    <mergeCell ref="H51:H55"/>
    <mergeCell ref="K51:K55"/>
    <mergeCell ref="L51:L55"/>
    <mergeCell ref="M51:M55"/>
    <mergeCell ref="A46:A50"/>
    <mergeCell ref="B46:B50"/>
    <mergeCell ref="H46:H50"/>
    <mergeCell ref="I46:I50"/>
    <mergeCell ref="J46:J50"/>
    <mergeCell ref="K46:K50"/>
    <mergeCell ref="I56:I60"/>
    <mergeCell ref="J56:J60"/>
    <mergeCell ref="L62:L66"/>
    <mergeCell ref="M62:M66"/>
    <mergeCell ref="A62:A66"/>
    <mergeCell ref="B62:B66"/>
    <mergeCell ref="H62:H66"/>
    <mergeCell ref="I62:I66"/>
    <mergeCell ref="J62:J66"/>
    <mergeCell ref="K62:K66"/>
    <mergeCell ref="A67:A71"/>
    <mergeCell ref="B67:B71"/>
    <mergeCell ref="H67:H71"/>
    <mergeCell ref="K67:K71"/>
    <mergeCell ref="L67:L71"/>
    <mergeCell ref="M67:M71"/>
    <mergeCell ref="A77:A81"/>
    <mergeCell ref="B77:B81"/>
    <mergeCell ref="H77:H81"/>
    <mergeCell ref="I77:I81"/>
    <mergeCell ref="J77:J81"/>
    <mergeCell ref="K77:K81"/>
    <mergeCell ref="A97:A101"/>
    <mergeCell ref="B97:B101"/>
    <mergeCell ref="H97:H101"/>
    <mergeCell ref="I97:I101"/>
    <mergeCell ref="J97:J101"/>
    <mergeCell ref="K97:K101"/>
    <mergeCell ref="A92:A96"/>
    <mergeCell ref="B92:B96"/>
    <mergeCell ref="H92:H96"/>
    <mergeCell ref="I92:I96"/>
    <mergeCell ref="J92:J96"/>
    <mergeCell ref="K92:K96"/>
    <mergeCell ref="A137:A141"/>
    <mergeCell ref="B137:B141"/>
    <mergeCell ref="H137:H141"/>
    <mergeCell ref="K137:K141"/>
    <mergeCell ref="L137:L141"/>
    <mergeCell ref="A132:A136"/>
    <mergeCell ref="B132:B136"/>
    <mergeCell ref="H132:H136"/>
    <mergeCell ref="K132:K136"/>
    <mergeCell ref="I142:I146"/>
    <mergeCell ref="A187:A191"/>
    <mergeCell ref="B187:B191"/>
    <mergeCell ref="H187:H191"/>
    <mergeCell ref="K187:K191"/>
    <mergeCell ref="L187:L191"/>
    <mergeCell ref="M187:M191"/>
    <mergeCell ref="A207:A211"/>
    <mergeCell ref="B207:B211"/>
    <mergeCell ref="H207:H211"/>
    <mergeCell ref="K207:K211"/>
    <mergeCell ref="L207:L211"/>
    <mergeCell ref="M207:M211"/>
    <mergeCell ref="L197:L201"/>
    <mergeCell ref="M197:M201"/>
    <mergeCell ref="A202:A206"/>
    <mergeCell ref="B202:B206"/>
    <mergeCell ref="H202:H206"/>
    <mergeCell ref="K202:K206"/>
    <mergeCell ref="L202:L206"/>
    <mergeCell ref="M202:M206"/>
    <mergeCell ref="A197:A201"/>
    <mergeCell ref="B197:B201"/>
    <mergeCell ref="H197:H201"/>
    <mergeCell ref="K197:K201"/>
    <mergeCell ref="L212:L216"/>
    <mergeCell ref="M212:M216"/>
    <mergeCell ref="A217:A221"/>
    <mergeCell ref="B217:B221"/>
    <mergeCell ref="H217:H221"/>
    <mergeCell ref="I217:I221"/>
    <mergeCell ref="J217:J221"/>
    <mergeCell ref="K217:K221"/>
    <mergeCell ref="L217:L221"/>
    <mergeCell ref="M217:M221"/>
    <mergeCell ref="A212:A216"/>
    <mergeCell ref="B212:B216"/>
    <mergeCell ref="H212:H216"/>
    <mergeCell ref="I212:I216"/>
    <mergeCell ref="J212:J216"/>
    <mergeCell ref="K212:K216"/>
    <mergeCell ref="L222:L226"/>
    <mergeCell ref="M222:M226"/>
    <mergeCell ref="A227:A231"/>
    <mergeCell ref="B227:B231"/>
    <mergeCell ref="H227:H231"/>
    <mergeCell ref="I227:I231"/>
    <mergeCell ref="J227:J231"/>
    <mergeCell ref="K227:K231"/>
    <mergeCell ref="L227:L231"/>
    <mergeCell ref="M227:M231"/>
    <mergeCell ref="A222:A226"/>
    <mergeCell ref="B222:B226"/>
    <mergeCell ref="H222:H226"/>
    <mergeCell ref="I222:I226"/>
    <mergeCell ref="J222:J226"/>
    <mergeCell ref="K222:K226"/>
    <mergeCell ref="K242:K246"/>
    <mergeCell ref="L242:L246"/>
    <mergeCell ref="M242:M246"/>
    <mergeCell ref="L232:L236"/>
    <mergeCell ref="M232:M236"/>
    <mergeCell ref="A237:A241"/>
    <mergeCell ref="B237:B241"/>
    <mergeCell ref="H237:H241"/>
    <mergeCell ref="K237:K241"/>
    <mergeCell ref="L237:L241"/>
    <mergeCell ref="M237:M241"/>
    <mergeCell ref="A232:A236"/>
    <mergeCell ref="B232:B236"/>
    <mergeCell ref="H232:H236"/>
    <mergeCell ref="I232:I236"/>
    <mergeCell ref="J232:J236"/>
    <mergeCell ref="K232:K236"/>
    <mergeCell ref="I242:I246"/>
    <mergeCell ref="J242:J246"/>
    <mergeCell ref="L247:L251"/>
    <mergeCell ref="M247:M251"/>
    <mergeCell ref="A252:A256"/>
    <mergeCell ref="B252:B256"/>
    <mergeCell ref="H252:H256"/>
    <mergeCell ref="I252:I256"/>
    <mergeCell ref="J252:J256"/>
    <mergeCell ref="K252:K256"/>
    <mergeCell ref="L252:L256"/>
    <mergeCell ref="M252:M256"/>
    <mergeCell ref="A247:A251"/>
    <mergeCell ref="B247:B251"/>
    <mergeCell ref="H247:H251"/>
    <mergeCell ref="I247:I251"/>
    <mergeCell ref="J247:J251"/>
    <mergeCell ref="K247:K251"/>
    <mergeCell ref="K267:K271"/>
    <mergeCell ref="L267:L271"/>
    <mergeCell ref="M267:M271"/>
    <mergeCell ref="L257:L261"/>
    <mergeCell ref="M257:M261"/>
    <mergeCell ref="A262:A266"/>
    <mergeCell ref="B262:B266"/>
    <mergeCell ref="H262:H266"/>
    <mergeCell ref="K262:K266"/>
    <mergeCell ref="L262:L266"/>
    <mergeCell ref="M262:M266"/>
    <mergeCell ref="A257:A261"/>
    <mergeCell ref="B257:B261"/>
    <mergeCell ref="H257:H261"/>
    <mergeCell ref="I257:I261"/>
    <mergeCell ref="J257:J261"/>
    <mergeCell ref="K257:K261"/>
    <mergeCell ref="I267:I271"/>
    <mergeCell ref="J267:J271"/>
    <mergeCell ref="A267:A271"/>
    <mergeCell ref="B267:B271"/>
    <mergeCell ref="H267:H271"/>
    <mergeCell ref="L272:L276"/>
    <mergeCell ref="M272:M276"/>
    <mergeCell ref="A277:A281"/>
    <mergeCell ref="B277:B281"/>
    <mergeCell ref="H277:H281"/>
    <mergeCell ref="K277:K281"/>
    <mergeCell ref="L277:L281"/>
    <mergeCell ref="M277:M281"/>
    <mergeCell ref="A272:A276"/>
    <mergeCell ref="B272:B276"/>
    <mergeCell ref="H272:H276"/>
    <mergeCell ref="I272:I276"/>
    <mergeCell ref="J272:J276"/>
    <mergeCell ref="K272:K276"/>
    <mergeCell ref="L282:L286"/>
    <mergeCell ref="M282:M286"/>
    <mergeCell ref="A287:A291"/>
    <mergeCell ref="B287:B291"/>
    <mergeCell ref="H287:H291"/>
    <mergeCell ref="I287:I291"/>
    <mergeCell ref="J287:J291"/>
    <mergeCell ref="K287:K291"/>
    <mergeCell ref="L287:L291"/>
    <mergeCell ref="M287:M291"/>
    <mergeCell ref="A282:A286"/>
    <mergeCell ref="B282:B286"/>
    <mergeCell ref="H282:H286"/>
    <mergeCell ref="K282:K286"/>
    <mergeCell ref="A297:A301"/>
    <mergeCell ref="B297:B301"/>
    <mergeCell ref="H297:H301"/>
    <mergeCell ref="K297:K301"/>
    <mergeCell ref="L297:L301"/>
    <mergeCell ref="M297:M301"/>
    <mergeCell ref="K292:K296"/>
    <mergeCell ref="L292:L296"/>
    <mergeCell ref="M292:M296"/>
    <mergeCell ref="I292:I296"/>
    <mergeCell ref="J292:J296"/>
    <mergeCell ref="A292:A296"/>
    <mergeCell ref="B292:B296"/>
    <mergeCell ref="H292:H296"/>
    <mergeCell ref="K312:K316"/>
    <mergeCell ref="L312:L316"/>
    <mergeCell ref="M312:M316"/>
    <mergeCell ref="L302:L306"/>
    <mergeCell ref="M302:M306"/>
    <mergeCell ref="A307:A311"/>
    <mergeCell ref="B307:B311"/>
    <mergeCell ref="H307:H311"/>
    <mergeCell ref="K307:K311"/>
    <mergeCell ref="L307:L311"/>
    <mergeCell ref="M307:M311"/>
    <mergeCell ref="A302:A306"/>
    <mergeCell ref="B302:B306"/>
    <mergeCell ref="H302:H306"/>
    <mergeCell ref="K302:K306"/>
    <mergeCell ref="I307:I311"/>
    <mergeCell ref="J307:J311"/>
    <mergeCell ref="I312:I316"/>
    <mergeCell ref="J312:J316"/>
    <mergeCell ref="A312:A316"/>
    <mergeCell ref="B312:B316"/>
    <mergeCell ref="H312:H316"/>
    <mergeCell ref="L317:L321"/>
    <mergeCell ref="M317:M321"/>
    <mergeCell ref="A322:A326"/>
    <mergeCell ref="B322:B326"/>
    <mergeCell ref="H322:H326"/>
    <mergeCell ref="I322:I326"/>
    <mergeCell ref="J322:J326"/>
    <mergeCell ref="K322:K326"/>
    <mergeCell ref="L322:L326"/>
    <mergeCell ref="M322:M326"/>
    <mergeCell ref="A317:A321"/>
    <mergeCell ref="B317:B321"/>
    <mergeCell ref="H317:H321"/>
    <mergeCell ref="I317:I321"/>
    <mergeCell ref="J317:J321"/>
    <mergeCell ref="K317:K321"/>
    <mergeCell ref="L327:L331"/>
    <mergeCell ref="M327:M331"/>
    <mergeCell ref="A332:A336"/>
    <mergeCell ref="B332:B336"/>
    <mergeCell ref="H332:H336"/>
    <mergeCell ref="I332:I336"/>
    <mergeCell ref="J332:J336"/>
    <mergeCell ref="K332:K336"/>
    <mergeCell ref="L332:L336"/>
    <mergeCell ref="M332:M336"/>
    <mergeCell ref="A327:A331"/>
    <mergeCell ref="B327:B331"/>
    <mergeCell ref="H327:H331"/>
    <mergeCell ref="I327:I331"/>
    <mergeCell ref="J327:J331"/>
    <mergeCell ref="K327:K331"/>
    <mergeCell ref="L337:L341"/>
    <mergeCell ref="M337:M341"/>
    <mergeCell ref="A337:A341"/>
    <mergeCell ref="B337:B341"/>
    <mergeCell ref="H337:H341"/>
    <mergeCell ref="I337:I341"/>
    <mergeCell ref="J337:J341"/>
    <mergeCell ref="K337:K341"/>
    <mergeCell ref="L347:L351"/>
    <mergeCell ref="M347:M351"/>
    <mergeCell ref="A342:A346"/>
    <mergeCell ref="B342:B346"/>
    <mergeCell ref="H342:H346"/>
    <mergeCell ref="I342:I346"/>
    <mergeCell ref="J342:J346"/>
    <mergeCell ref="K342:K346"/>
    <mergeCell ref="L342:L346"/>
    <mergeCell ref="M342:M346"/>
    <mergeCell ref="A347:A351"/>
    <mergeCell ref="B347:B351"/>
    <mergeCell ref="H347:H351"/>
    <mergeCell ref="I347:I351"/>
    <mergeCell ref="J347:J351"/>
    <mergeCell ref="K347:K351"/>
    <mergeCell ref="K352:K356"/>
    <mergeCell ref="L352:L356"/>
    <mergeCell ref="M352:M356"/>
    <mergeCell ref="A372:A376"/>
    <mergeCell ref="B372:B376"/>
    <mergeCell ref="H372:H376"/>
    <mergeCell ref="K372:K376"/>
    <mergeCell ref="L372:L376"/>
    <mergeCell ref="M372:M376"/>
    <mergeCell ref="L357:L361"/>
    <mergeCell ref="M357:M361"/>
    <mergeCell ref="A367:A371"/>
    <mergeCell ref="B367:B371"/>
    <mergeCell ref="H367:H371"/>
    <mergeCell ref="K367:K371"/>
    <mergeCell ref="L367:L371"/>
    <mergeCell ref="M367:M371"/>
    <mergeCell ref="A357:A361"/>
    <mergeCell ref="B357:B361"/>
    <mergeCell ref="L362:L366"/>
    <mergeCell ref="M362:M366"/>
    <mergeCell ref="H362:H366"/>
    <mergeCell ref="I362:I366"/>
    <mergeCell ref="J362:J366"/>
    <mergeCell ref="I367:I371"/>
    <mergeCell ref="J367:J371"/>
    <mergeCell ref="A352:A356"/>
    <mergeCell ref="B352:B356"/>
    <mergeCell ref="H352:H356"/>
    <mergeCell ref="I352:I356"/>
    <mergeCell ref="J352:J356"/>
    <mergeCell ref="L387:L391"/>
    <mergeCell ref="M387:M391"/>
    <mergeCell ref="L377:L381"/>
    <mergeCell ref="M377:M381"/>
    <mergeCell ref="A382:A386"/>
    <mergeCell ref="B382:B386"/>
    <mergeCell ref="H382:H386"/>
    <mergeCell ref="K382:K386"/>
    <mergeCell ref="L382:L386"/>
    <mergeCell ref="M382:M386"/>
    <mergeCell ref="A377:A381"/>
    <mergeCell ref="B377:B381"/>
    <mergeCell ref="H377:H381"/>
    <mergeCell ref="I377:I381"/>
    <mergeCell ref="J377:J381"/>
    <mergeCell ref="K377:K381"/>
    <mergeCell ref="I382:I386"/>
    <mergeCell ref="J382:J386"/>
    <mergeCell ref="A387:A391"/>
    <mergeCell ref="B387:B391"/>
    <mergeCell ref="H387:H391"/>
    <mergeCell ref="K387:K391"/>
    <mergeCell ref="I387:I391"/>
    <mergeCell ref="J387:J391"/>
    <mergeCell ref="L392:L396"/>
    <mergeCell ref="M392:M396"/>
    <mergeCell ref="A397:A401"/>
    <mergeCell ref="B397:B401"/>
    <mergeCell ref="H397:H401"/>
    <mergeCell ref="I397:I401"/>
    <mergeCell ref="J397:J401"/>
    <mergeCell ref="K397:K401"/>
    <mergeCell ref="L397:L401"/>
    <mergeCell ref="M397:M401"/>
    <mergeCell ref="A392:A396"/>
    <mergeCell ref="B392:B396"/>
    <mergeCell ref="H392:H396"/>
    <mergeCell ref="I392:I396"/>
    <mergeCell ref="J392:J396"/>
    <mergeCell ref="K392:K396"/>
    <mergeCell ref="L402:L406"/>
    <mergeCell ref="M402:M406"/>
    <mergeCell ref="A407:A411"/>
    <mergeCell ref="B407:B411"/>
    <mergeCell ref="H407:H411"/>
    <mergeCell ref="I407:I411"/>
    <mergeCell ref="J407:J411"/>
    <mergeCell ref="K407:K411"/>
    <mergeCell ref="L407:L411"/>
    <mergeCell ref="M407:M411"/>
    <mergeCell ref="A402:A406"/>
    <mergeCell ref="B402:B406"/>
    <mergeCell ref="H402:H406"/>
    <mergeCell ref="K402:K406"/>
    <mergeCell ref="L422:L426"/>
    <mergeCell ref="M422:M426"/>
    <mergeCell ref="L412:L416"/>
    <mergeCell ref="M412:M416"/>
    <mergeCell ref="A417:A421"/>
    <mergeCell ref="B417:B421"/>
    <mergeCell ref="H417:H421"/>
    <mergeCell ref="I417:I421"/>
    <mergeCell ref="J417:J421"/>
    <mergeCell ref="K417:K421"/>
    <mergeCell ref="L417:L421"/>
    <mergeCell ref="M417:M421"/>
    <mergeCell ref="A412:A416"/>
    <mergeCell ref="B412:B416"/>
    <mergeCell ref="H412:H416"/>
    <mergeCell ref="K412:K416"/>
    <mergeCell ref="I422:I426"/>
    <mergeCell ref="J422:J426"/>
    <mergeCell ref="I412:I416"/>
    <mergeCell ref="J412:J416"/>
    <mergeCell ref="L427:L431"/>
    <mergeCell ref="M427:M431"/>
    <mergeCell ref="A432:A436"/>
    <mergeCell ref="B432:B436"/>
    <mergeCell ref="H432:H436"/>
    <mergeCell ref="K432:K436"/>
    <mergeCell ref="L432:L436"/>
    <mergeCell ref="M432:M436"/>
    <mergeCell ref="A427:A431"/>
    <mergeCell ref="B427:B431"/>
    <mergeCell ref="H427:H431"/>
    <mergeCell ref="I427:I431"/>
    <mergeCell ref="J427:J431"/>
    <mergeCell ref="K427:K431"/>
    <mergeCell ref="L437:L441"/>
    <mergeCell ref="M437:M441"/>
    <mergeCell ref="A442:A446"/>
    <mergeCell ref="B442:B446"/>
    <mergeCell ref="H442:H446"/>
    <mergeCell ref="K442:K446"/>
    <mergeCell ref="L442:L446"/>
    <mergeCell ref="M442:M446"/>
    <mergeCell ref="A437:A441"/>
    <mergeCell ref="B437:B441"/>
    <mergeCell ref="H437:H441"/>
    <mergeCell ref="I437:I441"/>
    <mergeCell ref="J437:J441"/>
    <mergeCell ref="K437:K441"/>
    <mergeCell ref="I442:I446"/>
    <mergeCell ref="J442:J446"/>
    <mergeCell ref="L447:L451"/>
    <mergeCell ref="M447:M451"/>
    <mergeCell ref="A452:A456"/>
    <mergeCell ref="B452:B456"/>
    <mergeCell ref="H452:H456"/>
    <mergeCell ref="I452:I456"/>
    <mergeCell ref="J452:J456"/>
    <mergeCell ref="K452:K456"/>
    <mergeCell ref="L452:L456"/>
    <mergeCell ref="M452:M456"/>
    <mergeCell ref="A447:A451"/>
    <mergeCell ref="B447:B451"/>
    <mergeCell ref="H447:H451"/>
    <mergeCell ref="I447:I451"/>
    <mergeCell ref="J447:J451"/>
    <mergeCell ref="K447:K451"/>
    <mergeCell ref="L482:L486"/>
    <mergeCell ref="M482:M486"/>
    <mergeCell ref="A457:A461"/>
    <mergeCell ref="B457:B461"/>
    <mergeCell ref="H457:H461"/>
    <mergeCell ref="K457:K461"/>
    <mergeCell ref="L457:L461"/>
    <mergeCell ref="M457:M461"/>
    <mergeCell ref="L462:L466"/>
    <mergeCell ref="M462:M466"/>
    <mergeCell ref="A467:A471"/>
    <mergeCell ref="B467:B471"/>
    <mergeCell ref="H467:H471"/>
    <mergeCell ref="K467:K471"/>
    <mergeCell ref="L467:L471"/>
    <mergeCell ref="M467:M471"/>
    <mergeCell ref="A462:A466"/>
    <mergeCell ref="B462:B466"/>
    <mergeCell ref="H462:H466"/>
    <mergeCell ref="K462:K466"/>
    <mergeCell ref="H482:H486"/>
    <mergeCell ref="K482:K486"/>
    <mergeCell ref="L477:L481"/>
    <mergeCell ref="M477:M481"/>
    <mergeCell ref="A502:M502"/>
    <mergeCell ref="L492:L496"/>
    <mergeCell ref="M492:M496"/>
    <mergeCell ref="K492:K496"/>
    <mergeCell ref="L487:L491"/>
    <mergeCell ref="M487:M491"/>
    <mergeCell ref="A487:A491"/>
    <mergeCell ref="B487:B491"/>
    <mergeCell ref="H487:H491"/>
    <mergeCell ref="K487:K491"/>
    <mergeCell ref="A497:M497"/>
    <mergeCell ref="A498:M498"/>
    <mergeCell ref="A499:M499"/>
    <mergeCell ref="A500:M500"/>
    <mergeCell ref="A501:M501"/>
    <mergeCell ref="A492:A496"/>
    <mergeCell ref="B492:B496"/>
    <mergeCell ref="H492:H496"/>
    <mergeCell ref="I492:I496"/>
    <mergeCell ref="J492:J496"/>
    <mergeCell ref="A477:A481"/>
    <mergeCell ref="B477:B481"/>
    <mergeCell ref="H477:H481"/>
    <mergeCell ref="K477:K481"/>
    <mergeCell ref="A482:A486"/>
    <mergeCell ref="B482:B486"/>
    <mergeCell ref="K172:K176"/>
    <mergeCell ref="B172:B176"/>
    <mergeCell ref="B177:B181"/>
    <mergeCell ref="A172:A176"/>
    <mergeCell ref="A177:A181"/>
    <mergeCell ref="H172:H176"/>
    <mergeCell ref="H177:H181"/>
    <mergeCell ref="I282:I286"/>
    <mergeCell ref="J282:J286"/>
    <mergeCell ref="A422:A426"/>
    <mergeCell ref="B422:B426"/>
    <mergeCell ref="H422:H426"/>
    <mergeCell ref="K422:K426"/>
    <mergeCell ref="H357:H361"/>
    <mergeCell ref="K357:K361"/>
    <mergeCell ref="A362:A366"/>
    <mergeCell ref="B362:B366"/>
    <mergeCell ref="K362:K366"/>
  </mergeCells>
  <printOptions gridLines="1" gridLinesSet="0"/>
  <pageMargins left="0.70866141732283472" right="0" top="0.74803149606299213" bottom="0.74803149606299213" header="0.31496062992125984" footer="0.31496062992125984"/>
  <pageSetup paperSize="9" fitToWidth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Q21"/>
  <sheetViews>
    <sheetView workbookViewId="0">
      <selection activeCell="A3" sqref="A3:Q3"/>
    </sheetView>
  </sheetViews>
  <sheetFormatPr defaultColWidth="9.140625" defaultRowHeight="15" x14ac:dyDescent="0.25"/>
  <cols>
    <col min="1" max="1" width="3.7109375" style="41" customWidth="1"/>
    <col min="2" max="2" width="15.140625" style="41" customWidth="1"/>
    <col min="3" max="3" width="11.28515625" style="41" customWidth="1"/>
    <col min="4" max="4" width="7.28515625" style="41" customWidth="1"/>
    <col min="5" max="5" width="11.85546875" style="41" customWidth="1"/>
    <col min="6" max="6" width="14.42578125" style="41" customWidth="1"/>
    <col min="7" max="7" width="7.7109375" style="41" customWidth="1"/>
    <col min="8" max="8" width="12.7109375" style="41" customWidth="1"/>
    <col min="9" max="9" width="13.42578125" style="41" customWidth="1"/>
    <col min="10" max="10" width="11.28515625" style="41" customWidth="1"/>
    <col min="11" max="11" width="8" style="41" customWidth="1"/>
    <col min="12" max="12" width="12.42578125" style="41" customWidth="1"/>
    <col min="13" max="13" width="11.7109375" style="41" customWidth="1"/>
    <col min="14" max="14" width="11" style="41" customWidth="1"/>
    <col min="15" max="16" width="7.28515625" style="41" customWidth="1"/>
    <col min="17" max="17" width="24.85546875" style="41" customWidth="1"/>
    <col min="18" max="16384" width="9.140625" style="41"/>
  </cols>
  <sheetData>
    <row r="1" spans="1:17" x14ac:dyDescent="0.25">
      <c r="Q1" s="42" t="s">
        <v>263</v>
      </c>
    </row>
    <row r="3" spans="1:17" x14ac:dyDescent="0.25">
      <c r="A3" s="232" t="s">
        <v>379</v>
      </c>
      <c r="B3" s="232"/>
      <c r="C3" s="232"/>
      <c r="D3" s="232"/>
      <c r="E3" s="232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</row>
    <row r="5" spans="1:17" ht="69" customHeight="1" x14ac:dyDescent="0.25">
      <c r="A5" s="43" t="s">
        <v>264</v>
      </c>
      <c r="B5" s="43" t="s">
        <v>265</v>
      </c>
      <c r="C5" s="44" t="s">
        <v>266</v>
      </c>
      <c r="D5" s="44" t="s">
        <v>267</v>
      </c>
      <c r="E5" s="44" t="s">
        <v>268</v>
      </c>
      <c r="F5" s="44" t="s">
        <v>269</v>
      </c>
      <c r="G5" s="44" t="s">
        <v>270</v>
      </c>
      <c r="H5" s="44" t="s">
        <v>369</v>
      </c>
      <c r="I5" s="45" t="s">
        <v>370</v>
      </c>
      <c r="J5" s="46" t="s">
        <v>372</v>
      </c>
      <c r="K5" s="44" t="s">
        <v>271</v>
      </c>
      <c r="L5" s="45" t="s">
        <v>272</v>
      </c>
      <c r="M5" s="45" t="s">
        <v>371</v>
      </c>
      <c r="N5" s="44" t="s">
        <v>273</v>
      </c>
      <c r="O5" s="44" t="s">
        <v>274</v>
      </c>
      <c r="P5" s="44" t="s">
        <v>275</v>
      </c>
      <c r="Q5" s="44" t="s">
        <v>276</v>
      </c>
    </row>
    <row r="6" spans="1:17" ht="11.25" customHeight="1" x14ac:dyDescent="0.25">
      <c r="A6" s="212"/>
      <c r="B6" s="234" t="s">
        <v>277</v>
      </c>
      <c r="C6" s="235"/>
      <c r="D6" s="235"/>
      <c r="E6" s="235"/>
      <c r="F6" s="236"/>
      <c r="G6" s="87" t="s">
        <v>10</v>
      </c>
      <c r="H6" s="47">
        <v>0</v>
      </c>
      <c r="I6" s="47">
        <f t="shared" ref="I6:M6" si="0">I7+I8+I9+I10</f>
        <v>0</v>
      </c>
      <c r="J6" s="47">
        <f t="shared" si="0"/>
        <v>26163.599999999999</v>
      </c>
      <c r="K6" s="47">
        <f t="shared" si="0"/>
        <v>0</v>
      </c>
      <c r="L6" s="47">
        <f t="shared" si="0"/>
        <v>0</v>
      </c>
      <c r="M6" s="47">
        <f t="shared" si="0"/>
        <v>0</v>
      </c>
      <c r="N6" s="48"/>
      <c r="O6" s="231"/>
      <c r="P6" s="217"/>
      <c r="Q6" s="229"/>
    </row>
    <row r="7" spans="1:17" ht="11.25" customHeight="1" x14ac:dyDescent="0.25">
      <c r="A7" s="212"/>
      <c r="B7" s="237"/>
      <c r="C7" s="238"/>
      <c r="D7" s="238"/>
      <c r="E7" s="238"/>
      <c r="F7" s="239"/>
      <c r="G7" s="87" t="s">
        <v>278</v>
      </c>
      <c r="H7" s="47">
        <f t="shared" ref="H7:M10" si="1">H12</f>
        <v>7587.5</v>
      </c>
      <c r="I7" s="47">
        <f t="shared" si="1"/>
        <v>0</v>
      </c>
      <c r="J7" s="47">
        <f t="shared" si="1"/>
        <v>7587.5</v>
      </c>
      <c r="K7" s="47">
        <f t="shared" si="1"/>
        <v>0</v>
      </c>
      <c r="L7" s="47">
        <f t="shared" si="1"/>
        <v>0</v>
      </c>
      <c r="M7" s="47">
        <f t="shared" si="1"/>
        <v>0</v>
      </c>
      <c r="N7" s="48"/>
      <c r="O7" s="231"/>
      <c r="P7" s="217"/>
      <c r="Q7" s="155"/>
    </row>
    <row r="8" spans="1:17" ht="11.25" customHeight="1" x14ac:dyDescent="0.25">
      <c r="A8" s="212"/>
      <c r="B8" s="237"/>
      <c r="C8" s="238"/>
      <c r="D8" s="238"/>
      <c r="E8" s="238"/>
      <c r="F8" s="239"/>
      <c r="G8" s="87" t="s">
        <v>279</v>
      </c>
      <c r="H8" s="47">
        <f t="shared" si="1"/>
        <v>18576.099999999999</v>
      </c>
      <c r="I8" s="47">
        <f t="shared" si="1"/>
        <v>0</v>
      </c>
      <c r="J8" s="47">
        <f t="shared" si="1"/>
        <v>18576.099999999999</v>
      </c>
      <c r="K8" s="47">
        <f t="shared" si="1"/>
        <v>0</v>
      </c>
      <c r="L8" s="47">
        <f t="shared" si="1"/>
        <v>0</v>
      </c>
      <c r="M8" s="47">
        <f t="shared" si="1"/>
        <v>0</v>
      </c>
      <c r="N8" s="48"/>
      <c r="O8" s="231"/>
      <c r="P8" s="217"/>
      <c r="Q8" s="155"/>
    </row>
    <row r="9" spans="1:17" ht="11.25" customHeight="1" x14ac:dyDescent="0.25">
      <c r="A9" s="212"/>
      <c r="B9" s="237"/>
      <c r="C9" s="238"/>
      <c r="D9" s="238"/>
      <c r="E9" s="238"/>
      <c r="F9" s="239"/>
      <c r="G9" s="87" t="s">
        <v>16</v>
      </c>
      <c r="H9" s="47">
        <v>0</v>
      </c>
      <c r="I9" s="47">
        <f>I14</f>
        <v>0</v>
      </c>
      <c r="J9" s="47">
        <f>J14</f>
        <v>0</v>
      </c>
      <c r="K9" s="47">
        <f>K14</f>
        <v>0</v>
      </c>
      <c r="L9" s="47">
        <f>L14</f>
        <v>0</v>
      </c>
      <c r="M9" s="47">
        <f t="shared" si="1"/>
        <v>0</v>
      </c>
      <c r="N9" s="48"/>
      <c r="O9" s="231"/>
      <c r="P9" s="217"/>
      <c r="Q9" s="155"/>
    </row>
    <row r="10" spans="1:17" ht="11.25" customHeight="1" x14ac:dyDescent="0.25">
      <c r="A10" s="212"/>
      <c r="B10" s="240"/>
      <c r="C10" s="241"/>
      <c r="D10" s="241"/>
      <c r="E10" s="241"/>
      <c r="F10" s="242"/>
      <c r="G10" s="87" t="s">
        <v>18</v>
      </c>
      <c r="H10" s="47">
        <f t="shared" si="1"/>
        <v>0</v>
      </c>
      <c r="I10" s="47">
        <f t="shared" si="1"/>
        <v>0</v>
      </c>
      <c r="J10" s="47">
        <f t="shared" si="1"/>
        <v>0</v>
      </c>
      <c r="K10" s="47">
        <f t="shared" si="1"/>
        <v>0</v>
      </c>
      <c r="L10" s="47">
        <f t="shared" si="1"/>
        <v>0</v>
      </c>
      <c r="M10" s="47">
        <f t="shared" si="1"/>
        <v>0</v>
      </c>
      <c r="N10" s="48"/>
      <c r="O10" s="231"/>
      <c r="P10" s="217"/>
      <c r="Q10" s="155"/>
    </row>
    <row r="11" spans="1:17" ht="11.25" customHeight="1" x14ac:dyDescent="0.25">
      <c r="A11" s="212"/>
      <c r="B11" s="220" t="s">
        <v>306</v>
      </c>
      <c r="C11" s="221"/>
      <c r="D11" s="221"/>
      <c r="E11" s="221"/>
      <c r="F11" s="222"/>
      <c r="G11" s="87" t="s">
        <v>10</v>
      </c>
      <c r="H11" s="88">
        <f>SUM(H12:H15)</f>
        <v>26163.599999999999</v>
      </c>
      <c r="I11" s="88">
        <f t="shared" ref="I11:M11" si="2">SUM(I12:I15)</f>
        <v>0</v>
      </c>
      <c r="J11" s="88">
        <f t="shared" si="2"/>
        <v>26163.599999999999</v>
      </c>
      <c r="K11" s="88">
        <f t="shared" si="2"/>
        <v>0</v>
      </c>
      <c r="L11" s="88">
        <f t="shared" si="2"/>
        <v>0</v>
      </c>
      <c r="M11" s="88">
        <f t="shared" si="2"/>
        <v>0</v>
      </c>
      <c r="N11" s="49"/>
      <c r="O11" s="230"/>
      <c r="P11" s="217"/>
      <c r="Q11" s="155"/>
    </row>
    <row r="12" spans="1:17" ht="11.25" customHeight="1" x14ac:dyDescent="0.25">
      <c r="A12" s="212"/>
      <c r="B12" s="223"/>
      <c r="C12" s="224"/>
      <c r="D12" s="224"/>
      <c r="E12" s="224"/>
      <c r="F12" s="225"/>
      <c r="G12" s="87" t="s">
        <v>278</v>
      </c>
      <c r="H12" s="50">
        <f t="shared" ref="H12:H15" si="3">I12+J12+K12+L12+M12</f>
        <v>7587.5</v>
      </c>
      <c r="I12" s="50">
        <f t="shared" ref="I12:M15" si="4">I17</f>
        <v>0</v>
      </c>
      <c r="J12" s="50">
        <f t="shared" si="4"/>
        <v>7587.5</v>
      </c>
      <c r="K12" s="50">
        <f t="shared" si="4"/>
        <v>0</v>
      </c>
      <c r="L12" s="50">
        <f t="shared" si="4"/>
        <v>0</v>
      </c>
      <c r="M12" s="50">
        <f t="shared" si="4"/>
        <v>0</v>
      </c>
      <c r="N12" s="49"/>
      <c r="O12" s="231"/>
      <c r="P12" s="217"/>
      <c r="Q12" s="155"/>
    </row>
    <row r="13" spans="1:17" ht="11.25" customHeight="1" x14ac:dyDescent="0.25">
      <c r="A13" s="212"/>
      <c r="B13" s="223"/>
      <c r="C13" s="224"/>
      <c r="D13" s="224"/>
      <c r="E13" s="224"/>
      <c r="F13" s="225"/>
      <c r="G13" s="87" t="s">
        <v>279</v>
      </c>
      <c r="H13" s="50">
        <f t="shared" si="3"/>
        <v>18576.099999999999</v>
      </c>
      <c r="I13" s="50">
        <f t="shared" si="4"/>
        <v>0</v>
      </c>
      <c r="J13" s="50">
        <f t="shared" si="4"/>
        <v>18576.099999999999</v>
      </c>
      <c r="K13" s="50">
        <f t="shared" si="4"/>
        <v>0</v>
      </c>
      <c r="L13" s="50">
        <f t="shared" si="4"/>
        <v>0</v>
      </c>
      <c r="M13" s="50">
        <f t="shared" si="4"/>
        <v>0</v>
      </c>
      <c r="N13" s="51"/>
      <c r="O13" s="231"/>
      <c r="P13" s="217"/>
      <c r="Q13" s="155"/>
    </row>
    <row r="14" spans="1:17" ht="11.25" customHeight="1" x14ac:dyDescent="0.25">
      <c r="A14" s="212"/>
      <c r="B14" s="223"/>
      <c r="C14" s="224"/>
      <c r="D14" s="224"/>
      <c r="E14" s="224"/>
      <c r="F14" s="225"/>
      <c r="G14" s="87" t="s">
        <v>16</v>
      </c>
      <c r="H14" s="47">
        <v>0</v>
      </c>
      <c r="I14" s="47">
        <f>I19</f>
        <v>0</v>
      </c>
      <c r="J14" s="47">
        <v>0</v>
      </c>
      <c r="K14" s="47">
        <f>K19</f>
        <v>0</v>
      </c>
      <c r="L14" s="47">
        <f>L19</f>
        <v>0</v>
      </c>
      <c r="M14" s="47">
        <f t="shared" si="4"/>
        <v>0</v>
      </c>
      <c r="N14" s="49"/>
      <c r="O14" s="231"/>
      <c r="P14" s="217"/>
      <c r="Q14" s="155"/>
    </row>
    <row r="15" spans="1:17" ht="11.25" customHeight="1" x14ac:dyDescent="0.25">
      <c r="A15" s="212"/>
      <c r="B15" s="226"/>
      <c r="C15" s="227"/>
      <c r="D15" s="227"/>
      <c r="E15" s="227"/>
      <c r="F15" s="228"/>
      <c r="G15" s="87" t="s">
        <v>18</v>
      </c>
      <c r="H15" s="50">
        <f t="shared" si="3"/>
        <v>0</v>
      </c>
      <c r="I15" s="50">
        <f t="shared" si="4"/>
        <v>0</v>
      </c>
      <c r="J15" s="50">
        <f t="shared" si="4"/>
        <v>0</v>
      </c>
      <c r="K15" s="50">
        <f t="shared" si="4"/>
        <v>0</v>
      </c>
      <c r="L15" s="50">
        <f t="shared" si="4"/>
        <v>0</v>
      </c>
      <c r="M15" s="50">
        <f t="shared" si="4"/>
        <v>0</v>
      </c>
      <c r="N15" s="52"/>
      <c r="O15" s="231"/>
      <c r="P15" s="217"/>
      <c r="Q15" s="155"/>
    </row>
    <row r="16" spans="1:17" ht="11.25" customHeight="1" x14ac:dyDescent="0.25">
      <c r="A16" s="212">
        <v>1</v>
      </c>
      <c r="B16" s="213" t="s">
        <v>309</v>
      </c>
      <c r="C16" s="215" t="s">
        <v>366</v>
      </c>
      <c r="D16" s="215" t="s">
        <v>373</v>
      </c>
      <c r="E16" s="215" t="s">
        <v>367</v>
      </c>
      <c r="F16" s="216" t="s">
        <v>368</v>
      </c>
      <c r="G16" s="89" t="s">
        <v>10</v>
      </c>
      <c r="H16" s="50">
        <f>SUM(H17:H19)</f>
        <v>0</v>
      </c>
      <c r="I16" s="50">
        <f>I17+I18+I19+I20</f>
        <v>0</v>
      </c>
      <c r="J16" s="50">
        <f>J17+J18+J19+J20</f>
        <v>27540.6</v>
      </c>
      <c r="K16" s="50">
        <f>K17+K18+K19+K20</f>
        <v>0</v>
      </c>
      <c r="L16" s="50">
        <f>L17+L18+L19+L20</f>
        <v>0</v>
      </c>
      <c r="M16" s="50">
        <f>M17+M18+M19+M20</f>
        <v>0</v>
      </c>
      <c r="N16" s="54">
        <f t="shared" ref="N16" si="5">N17+N18+N19+N20</f>
        <v>0</v>
      </c>
      <c r="O16" s="218">
        <v>0</v>
      </c>
      <c r="P16" s="219">
        <v>0</v>
      </c>
      <c r="Q16" s="211" t="s">
        <v>378</v>
      </c>
    </row>
    <row r="17" spans="1:17" ht="11.25" customHeight="1" x14ac:dyDescent="0.25">
      <c r="A17" s="212"/>
      <c r="B17" s="214"/>
      <c r="C17" s="215"/>
      <c r="D17" s="215"/>
      <c r="E17" s="215"/>
      <c r="F17" s="217"/>
      <c r="G17" s="89" t="s">
        <v>278</v>
      </c>
      <c r="H17" s="53">
        <v>0</v>
      </c>
      <c r="I17" s="53">
        <v>0</v>
      </c>
      <c r="J17" s="87">
        <f>26163.6-J18</f>
        <v>7587.5</v>
      </c>
      <c r="K17" s="53">
        <v>0</v>
      </c>
      <c r="L17" s="53">
        <v>0</v>
      </c>
      <c r="M17" s="53">
        <v>0</v>
      </c>
      <c r="N17" s="53">
        <v>0</v>
      </c>
      <c r="O17" s="218"/>
      <c r="P17" s="219"/>
      <c r="Q17" s="212"/>
    </row>
    <row r="18" spans="1:17" ht="11.25" customHeight="1" x14ac:dyDescent="0.25">
      <c r="A18" s="212"/>
      <c r="B18" s="214"/>
      <c r="C18" s="215"/>
      <c r="D18" s="215"/>
      <c r="E18" s="215"/>
      <c r="F18" s="217"/>
      <c r="G18" s="89" t="s">
        <v>279</v>
      </c>
      <c r="H18" s="53">
        <v>0</v>
      </c>
      <c r="I18" s="53">
        <v>0</v>
      </c>
      <c r="J18" s="87">
        <v>18576.099999999999</v>
      </c>
      <c r="K18" s="87">
        <v>0</v>
      </c>
      <c r="L18" s="87">
        <v>0</v>
      </c>
      <c r="M18" s="87">
        <v>0</v>
      </c>
      <c r="N18" s="87">
        <v>0</v>
      </c>
      <c r="O18" s="218"/>
      <c r="P18" s="219"/>
      <c r="Q18" s="212"/>
    </row>
    <row r="19" spans="1:17" ht="11.25" customHeight="1" x14ac:dyDescent="0.25">
      <c r="A19" s="212"/>
      <c r="B19" s="214"/>
      <c r="C19" s="215"/>
      <c r="D19" s="215"/>
      <c r="E19" s="215"/>
      <c r="F19" s="217"/>
      <c r="G19" s="89" t="s">
        <v>16</v>
      </c>
      <c r="H19" s="47">
        <v>0</v>
      </c>
      <c r="I19" s="47">
        <v>0</v>
      </c>
      <c r="J19" s="47">
        <v>1377</v>
      </c>
      <c r="K19" s="47">
        <v>0</v>
      </c>
      <c r="L19" s="47">
        <f>K19</f>
        <v>0</v>
      </c>
      <c r="M19" s="47">
        <v>0</v>
      </c>
      <c r="N19" s="63">
        <v>0</v>
      </c>
      <c r="O19" s="218"/>
      <c r="P19" s="219"/>
      <c r="Q19" s="212"/>
    </row>
    <row r="20" spans="1:17" ht="99.75" customHeight="1" x14ac:dyDescent="0.25">
      <c r="A20" s="212"/>
      <c r="B20" s="214"/>
      <c r="C20" s="215"/>
      <c r="D20" s="215"/>
      <c r="E20" s="215"/>
      <c r="F20" s="217"/>
      <c r="G20" s="89" t="s">
        <v>18</v>
      </c>
      <c r="H20" s="53">
        <v>0</v>
      </c>
      <c r="I20" s="53">
        <v>0</v>
      </c>
      <c r="J20" s="87">
        <v>0</v>
      </c>
      <c r="K20" s="53">
        <v>0</v>
      </c>
      <c r="L20" s="53">
        <v>0</v>
      </c>
      <c r="M20" s="53">
        <v>0</v>
      </c>
      <c r="N20" s="53">
        <v>0</v>
      </c>
      <c r="O20" s="218"/>
      <c r="P20" s="219"/>
      <c r="Q20" s="212"/>
    </row>
    <row r="21" spans="1:17" ht="9" customHeight="1" x14ac:dyDescent="0.25">
      <c r="A21" s="55"/>
      <c r="B21" s="56"/>
      <c r="C21" s="57"/>
      <c r="D21" s="57"/>
      <c r="E21" s="57"/>
      <c r="F21" s="57"/>
      <c r="G21" s="58"/>
      <c r="H21" s="58"/>
      <c r="I21" s="58"/>
      <c r="J21" s="59"/>
      <c r="K21" s="59"/>
      <c r="L21" s="59"/>
      <c r="M21" s="59"/>
      <c r="N21" s="59"/>
      <c r="O21" s="58"/>
      <c r="P21" s="57"/>
      <c r="Q21" s="58"/>
    </row>
  </sheetData>
  <mergeCells count="19">
    <mergeCell ref="A3:Q3"/>
    <mergeCell ref="A6:A10"/>
    <mergeCell ref="O6:O10"/>
    <mergeCell ref="P6:P10"/>
    <mergeCell ref="B6:F10"/>
    <mergeCell ref="Q16:Q20"/>
    <mergeCell ref="A11:A15"/>
    <mergeCell ref="A16:A20"/>
    <mergeCell ref="B16:B20"/>
    <mergeCell ref="C16:C20"/>
    <mergeCell ref="D16:D20"/>
    <mergeCell ref="E16:E20"/>
    <mergeCell ref="F16:F20"/>
    <mergeCell ref="O16:O20"/>
    <mergeCell ref="P16:P20"/>
    <mergeCell ref="B11:F15"/>
    <mergeCell ref="Q6:Q15"/>
    <mergeCell ref="O11:O15"/>
    <mergeCell ref="P11:P15"/>
  </mergeCells>
  <printOptions gridLines="1" gridLinesSet="0"/>
  <pageMargins left="0.35433070866141736" right="0.31496062992125984" top="0.74803149606299213" bottom="0.74803149606299213" header="0.31496062992125984" footer="0.31496062992125984"/>
  <pageSetup paperSize="9" scale="70" fitToWidth="0" fitToHeight="0" orientation="landscape" cellComments="asDisplaye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rintOptions gridLines="1" gridLinesSet="0"/>
  <pageMargins left="0.7" right="0.7" top="0.75" bottom="0.75" header="0.3" footer="0.3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11а</vt:lpstr>
      <vt:lpstr>11б. Отч ОКС</vt:lpstr>
      <vt:lpstr>Лист1</vt:lpstr>
      <vt:lpstr>'11а'!Область_печати</vt:lpstr>
      <vt:lpstr>'11б. Отч ОКС'!Область_печати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Джежула</dc:creator>
  <cp:lastModifiedBy>Толчеева Т.В.</cp:lastModifiedBy>
  <cp:revision>1</cp:revision>
  <cp:lastPrinted>2020-05-06T08:01:39Z</cp:lastPrinted>
  <dcterms:created xsi:type="dcterms:W3CDTF">2018-02-13T11:39:43Z</dcterms:created>
  <dcterms:modified xsi:type="dcterms:W3CDTF">2020-10-22T16:07:23Z</dcterms:modified>
</cp:coreProperties>
</file>