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pmaksimov\Documents\на сайт\2019\26112019\калинина\"/>
    </mc:Choice>
  </mc:AlternateContent>
  <bookViews>
    <workbookView xWindow="-105" yWindow="-105" windowWidth="19410" windowHeight="10440" tabRatio="210"/>
  </bookViews>
  <sheets>
    <sheet name="11а" sheetId="8" r:id="rId1"/>
    <sheet name="11в. Отч пок" sheetId="3" state="hidden" r:id="rId2"/>
    <sheet name="11г. Отч НПА" sheetId="4" state="hidden" r:id="rId3"/>
    <sheet name="11д. Оц эф" sheetId="7" state="hidden" r:id="rId4"/>
    <sheet name="Лист1" sheetId="6" r:id="rId5"/>
  </sheets>
  <externalReferences>
    <externalReference r:id="rId6"/>
    <externalReference r:id="rId7"/>
  </externalReferences>
  <definedNames>
    <definedName name="_xlnm.Print_Area" localSheetId="0">'11а'!$A$1:$M$508</definedName>
    <definedName name="_xlnm.Print_Area" localSheetId="1">'11в. Отч пок'!$A$1:$N$55</definedName>
    <definedName name="_xlnm.Print_Area" localSheetId="2">'11г. Отч НПА'!$A$1:$G$18</definedName>
    <definedName name="_xlnm.Print_Area" localSheetId="3">'11д. Оц эф'!$A$1:$H$15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8" l="1"/>
  <c r="F8" i="8"/>
  <c r="F6" i="8" s="1"/>
  <c r="F9" i="8"/>
  <c r="F10" i="8"/>
  <c r="E484" i="8"/>
  <c r="F484" i="8"/>
  <c r="E483" i="8"/>
  <c r="F483" i="8"/>
  <c r="E482" i="8"/>
  <c r="E481" i="8" s="1"/>
  <c r="F482" i="8"/>
  <c r="F481" i="8" s="1"/>
  <c r="D483" i="8"/>
  <c r="D484" i="8"/>
  <c r="D485" i="8"/>
  <c r="D482" i="8"/>
  <c r="E22" i="8"/>
  <c r="J478" i="8"/>
  <c r="E35" i="8" l="1"/>
  <c r="F35" i="8"/>
  <c r="E32" i="8"/>
  <c r="E36" i="8"/>
  <c r="E41" i="8"/>
  <c r="E47" i="8"/>
  <c r="E46" i="8" s="1"/>
  <c r="E48" i="8"/>
  <c r="E49" i="8"/>
  <c r="E50" i="8"/>
  <c r="E51" i="8"/>
  <c r="E66" i="8"/>
  <c r="E77" i="8"/>
  <c r="E78" i="8"/>
  <c r="E79" i="8"/>
  <c r="E81" i="8"/>
  <c r="E91" i="8"/>
  <c r="E96" i="8"/>
  <c r="E101" i="8"/>
  <c r="F487" i="8" l="1"/>
  <c r="F486" i="8" s="1"/>
  <c r="E486" i="8"/>
  <c r="D486" i="8"/>
  <c r="J471" i="8"/>
  <c r="G470" i="8"/>
  <c r="F466" i="8"/>
  <c r="E466" i="8"/>
  <c r="D466" i="8"/>
  <c r="G466" i="8" s="1"/>
  <c r="F465" i="8"/>
  <c r="G465" i="8" s="1"/>
  <c r="E465" i="8"/>
  <c r="D465" i="8"/>
  <c r="F464" i="8"/>
  <c r="E464" i="8"/>
  <c r="D464" i="8"/>
  <c r="F463" i="8"/>
  <c r="E463" i="8"/>
  <c r="D463" i="8"/>
  <c r="F462" i="8"/>
  <c r="E462" i="8"/>
  <c r="D462" i="8"/>
  <c r="J461" i="8"/>
  <c r="J465" i="8" s="1"/>
  <c r="F456" i="8"/>
  <c r="E456" i="8"/>
  <c r="D456" i="8"/>
  <c r="F451" i="8"/>
  <c r="E451" i="8"/>
  <c r="D451" i="8"/>
  <c r="F446" i="8"/>
  <c r="E446" i="8"/>
  <c r="D446" i="8"/>
  <c r="G445" i="8"/>
  <c r="G443" i="8"/>
  <c r="G442" i="8"/>
  <c r="F441" i="8"/>
  <c r="E441" i="8"/>
  <c r="D441" i="8"/>
  <c r="F440" i="8"/>
  <c r="E440" i="8"/>
  <c r="D440" i="8"/>
  <c r="F439" i="8"/>
  <c r="E439" i="8"/>
  <c r="D439" i="8"/>
  <c r="F438" i="8"/>
  <c r="E438" i="8"/>
  <c r="D438" i="8"/>
  <c r="F437" i="8"/>
  <c r="E437" i="8"/>
  <c r="D437" i="8"/>
  <c r="J436" i="8"/>
  <c r="J440" i="8" s="1"/>
  <c r="F431" i="8"/>
  <c r="E431" i="8"/>
  <c r="D431" i="8"/>
  <c r="F426" i="8"/>
  <c r="E426" i="8"/>
  <c r="D426" i="8"/>
  <c r="F421" i="8"/>
  <c r="E421" i="8"/>
  <c r="D421" i="8"/>
  <c r="F416" i="8"/>
  <c r="E416" i="8"/>
  <c r="D416" i="8"/>
  <c r="F410" i="8"/>
  <c r="E410" i="8"/>
  <c r="D410" i="8"/>
  <c r="F409" i="8"/>
  <c r="E409" i="8"/>
  <c r="D409" i="8"/>
  <c r="F408" i="8"/>
  <c r="E408" i="8"/>
  <c r="D408" i="8"/>
  <c r="F407" i="8"/>
  <c r="E407" i="8"/>
  <c r="D407" i="8"/>
  <c r="J406" i="8"/>
  <c r="J410" i="8" s="1"/>
  <c r="F401" i="8"/>
  <c r="E401" i="8"/>
  <c r="D401" i="8"/>
  <c r="F396" i="8"/>
  <c r="E396" i="8"/>
  <c r="D396" i="8"/>
  <c r="F391" i="8"/>
  <c r="E391" i="8"/>
  <c r="D391" i="8"/>
  <c r="F386" i="8"/>
  <c r="E386" i="8"/>
  <c r="D386" i="8"/>
  <c r="F381" i="8"/>
  <c r="E381" i="8"/>
  <c r="D381" i="8"/>
  <c r="F380" i="8"/>
  <c r="E380" i="8"/>
  <c r="D380" i="8"/>
  <c r="F379" i="8"/>
  <c r="E379" i="8"/>
  <c r="D379" i="8"/>
  <c r="F378" i="8"/>
  <c r="E378" i="8"/>
  <c r="D378" i="8"/>
  <c r="F377" i="8"/>
  <c r="E377" i="8"/>
  <c r="D377" i="8"/>
  <c r="J376" i="8"/>
  <c r="J380" i="8" s="1"/>
  <c r="F371" i="8"/>
  <c r="E371" i="8"/>
  <c r="D371" i="8"/>
  <c r="G367" i="8"/>
  <c r="F366" i="8"/>
  <c r="G366" i="8" s="1"/>
  <c r="E366" i="8"/>
  <c r="D366" i="8"/>
  <c r="F365" i="8"/>
  <c r="E365" i="8"/>
  <c r="E361" i="8" s="1"/>
  <c r="D365" i="8"/>
  <c r="F364" i="8"/>
  <c r="E364" i="8"/>
  <c r="D364" i="8"/>
  <c r="F363" i="8"/>
  <c r="E363" i="8"/>
  <c r="D363" i="8"/>
  <c r="F362" i="8"/>
  <c r="F361" i="8" s="1"/>
  <c r="E362" i="8"/>
  <c r="D362" i="8"/>
  <c r="J361" i="8"/>
  <c r="J365" i="8" s="1"/>
  <c r="D361" i="8"/>
  <c r="F356" i="8"/>
  <c r="E356" i="8"/>
  <c r="D356" i="8"/>
  <c r="F351" i="8"/>
  <c r="E351" i="8"/>
  <c r="D351" i="8"/>
  <c r="F346" i="8"/>
  <c r="E346" i="8"/>
  <c r="D346" i="8"/>
  <c r="F341" i="8"/>
  <c r="E341" i="8"/>
  <c r="D341" i="8"/>
  <c r="F336" i="8"/>
  <c r="E336" i="8"/>
  <c r="D336" i="8"/>
  <c r="F331" i="8"/>
  <c r="E331" i="8"/>
  <c r="D331" i="8"/>
  <c r="F326" i="8"/>
  <c r="E326" i="8"/>
  <c r="D326" i="8"/>
  <c r="F321" i="8"/>
  <c r="E321" i="8"/>
  <c r="D321" i="8"/>
  <c r="F316" i="8"/>
  <c r="E316" i="8"/>
  <c r="D316" i="8"/>
  <c r="G313" i="8"/>
  <c r="F311" i="8"/>
  <c r="E311" i="8"/>
  <c r="D311" i="8"/>
  <c r="F310" i="8"/>
  <c r="F305" i="8" s="1"/>
  <c r="E310" i="8"/>
  <c r="D310" i="8"/>
  <c r="F309" i="8"/>
  <c r="E309" i="8"/>
  <c r="E304" i="8" s="1"/>
  <c r="D309" i="8"/>
  <c r="F308" i="8"/>
  <c r="E308" i="8"/>
  <c r="D308" i="8"/>
  <c r="D303" i="8" s="1"/>
  <c r="F307" i="8"/>
  <c r="E307" i="8"/>
  <c r="D307" i="8"/>
  <c r="J306" i="8"/>
  <c r="J310" i="8" s="1"/>
  <c r="J304" i="8"/>
  <c r="J303" i="8"/>
  <c r="J302" i="8"/>
  <c r="G441" i="8" l="1"/>
  <c r="G361" i="8"/>
  <c r="D305" i="8"/>
  <c r="E302" i="8"/>
  <c r="F303" i="8"/>
  <c r="F304" i="8"/>
  <c r="G362" i="8"/>
  <c r="D304" i="8"/>
  <c r="F376" i="8"/>
  <c r="D376" i="8"/>
  <c r="E406" i="8"/>
  <c r="E461" i="8"/>
  <c r="F406" i="8"/>
  <c r="D406" i="8"/>
  <c r="D436" i="8"/>
  <c r="F461" i="8"/>
  <c r="D461" i="8"/>
  <c r="F302" i="8"/>
  <c r="G311" i="8"/>
  <c r="E436" i="8"/>
  <c r="F436" i="8"/>
  <c r="G486" i="8"/>
  <c r="G487" i="8"/>
  <c r="G303" i="8"/>
  <c r="J305" i="8"/>
  <c r="E305" i="8"/>
  <c r="E301" i="8" s="1"/>
  <c r="E303" i="8"/>
  <c r="G308" i="8"/>
  <c r="E376" i="8"/>
  <c r="D306" i="8"/>
  <c r="E306" i="8"/>
  <c r="F306" i="8"/>
  <c r="G306" i="8" s="1"/>
  <c r="F301" i="8"/>
  <c r="G305" i="8"/>
  <c r="D302" i="8"/>
  <c r="D301" i="8" s="1"/>
  <c r="G461" i="8" l="1"/>
  <c r="G301" i="8"/>
  <c r="G302" i="8"/>
  <c r="J146" i="8" l="1"/>
  <c r="E147" i="8"/>
  <c r="F147" i="8"/>
  <c r="E148" i="8"/>
  <c r="F148" i="8"/>
  <c r="F146" i="8" s="1"/>
  <c r="J46" i="8"/>
  <c r="F124" i="8"/>
  <c r="F125" i="8"/>
  <c r="E124" i="8"/>
  <c r="E125" i="8"/>
  <c r="J76" i="8"/>
  <c r="F51" i="8"/>
  <c r="E146" i="8" l="1"/>
  <c r="E123" i="8"/>
  <c r="D296" i="8" l="1"/>
  <c r="G292" i="8"/>
  <c r="G291" i="8" s="1"/>
  <c r="F291" i="8"/>
  <c r="E291" i="8"/>
  <c r="D291" i="8"/>
  <c r="F286" i="8"/>
  <c r="E286" i="8"/>
  <c r="D286" i="8"/>
  <c r="J285" i="8"/>
  <c r="G285" i="8"/>
  <c r="F285" i="8"/>
  <c r="E285" i="8"/>
  <c r="D285" i="8"/>
  <c r="G284" i="8"/>
  <c r="F284" i="8"/>
  <c r="E284" i="8"/>
  <c r="D284" i="8"/>
  <c r="G283" i="8"/>
  <c r="F283" i="8"/>
  <c r="E283" i="8"/>
  <c r="D283" i="8"/>
  <c r="F282" i="8"/>
  <c r="E282" i="8"/>
  <c r="D282" i="8"/>
  <c r="D281" i="8" s="1"/>
  <c r="D276" i="8"/>
  <c r="G272" i="8"/>
  <c r="G271" i="8" s="1"/>
  <c r="F271" i="8"/>
  <c r="E271" i="8"/>
  <c r="D271" i="8"/>
  <c r="G267" i="8"/>
  <c r="G266" i="8" s="1"/>
  <c r="F266" i="8"/>
  <c r="E266" i="8"/>
  <c r="D266" i="8"/>
  <c r="J265" i="8"/>
  <c r="G265" i="8"/>
  <c r="F265" i="8"/>
  <c r="E265" i="8"/>
  <c r="D265" i="8"/>
  <c r="G264" i="8"/>
  <c r="F264" i="8"/>
  <c r="F199" i="8" s="1"/>
  <c r="E264" i="8"/>
  <c r="D264" i="8"/>
  <c r="G263" i="8"/>
  <c r="F263" i="8"/>
  <c r="E263" i="8"/>
  <c r="D263" i="8"/>
  <c r="F262" i="8"/>
  <c r="E262" i="8"/>
  <c r="E261" i="8" s="1"/>
  <c r="D262" i="8"/>
  <c r="D261" i="8"/>
  <c r="G257" i="8"/>
  <c r="G256" i="8" s="1"/>
  <c r="F256" i="8"/>
  <c r="E256" i="8"/>
  <c r="D256" i="8"/>
  <c r="G252" i="8"/>
  <c r="G251" i="8" s="1"/>
  <c r="F251" i="8"/>
  <c r="E251" i="8"/>
  <c r="D251" i="8"/>
  <c r="G247" i="8"/>
  <c r="G246" i="8" s="1"/>
  <c r="F246" i="8"/>
  <c r="E246" i="8"/>
  <c r="D246" i="8"/>
  <c r="G242" i="8"/>
  <c r="G241" i="8" s="1"/>
  <c r="F241" i="8"/>
  <c r="E241" i="8"/>
  <c r="D241" i="8"/>
  <c r="J240" i="8"/>
  <c r="G240" i="8"/>
  <c r="F240" i="8"/>
  <c r="E240" i="8"/>
  <c r="D240" i="8"/>
  <c r="G239" i="8"/>
  <c r="F239" i="8"/>
  <c r="E239" i="8"/>
  <c r="D239" i="8"/>
  <c r="G238" i="8"/>
  <c r="F238" i="8"/>
  <c r="E238" i="8"/>
  <c r="D238" i="8"/>
  <c r="G237" i="8"/>
  <c r="G236" i="8" s="1"/>
  <c r="F237" i="8"/>
  <c r="E237" i="8"/>
  <c r="D237" i="8"/>
  <c r="D236" i="8" s="1"/>
  <c r="F236" i="8"/>
  <c r="D231" i="8"/>
  <c r="D226" i="8"/>
  <c r="D221" i="8"/>
  <c r="D216" i="8"/>
  <c r="G211" i="8"/>
  <c r="F211" i="8"/>
  <c r="E211" i="8"/>
  <c r="D211" i="8"/>
  <c r="G206" i="8"/>
  <c r="F206" i="8"/>
  <c r="E206" i="8"/>
  <c r="D206" i="8"/>
  <c r="J205" i="8"/>
  <c r="F205" i="8"/>
  <c r="E205" i="8"/>
  <c r="D205" i="8"/>
  <c r="F204" i="8"/>
  <c r="E204" i="8"/>
  <c r="D204" i="8"/>
  <c r="D199" i="8" s="1"/>
  <c r="F203" i="8"/>
  <c r="E203" i="8"/>
  <c r="D203" i="8"/>
  <c r="F202" i="8"/>
  <c r="F197" i="8" s="1"/>
  <c r="E202" i="8"/>
  <c r="D202" i="8"/>
  <c r="J200" i="8"/>
  <c r="F261" i="8" l="1"/>
  <c r="E200" i="8"/>
  <c r="G286" i="8"/>
  <c r="G287" i="8" s="1"/>
  <c r="F200" i="8"/>
  <c r="E281" i="8"/>
  <c r="F281" i="8"/>
  <c r="E201" i="8"/>
  <c r="F198" i="8"/>
  <c r="F196" i="8" s="1"/>
  <c r="D201" i="8"/>
  <c r="G262" i="8"/>
  <c r="G261" i="8" s="1"/>
  <c r="G282" i="8"/>
  <c r="G281" i="8" s="1"/>
  <c r="E197" i="8"/>
  <c r="E198" i="8"/>
  <c r="E199" i="8"/>
  <c r="D198" i="8"/>
  <c r="D200" i="8"/>
  <c r="D197" i="8"/>
  <c r="F201" i="8"/>
  <c r="E236" i="8"/>
  <c r="D196" i="8" l="1"/>
  <c r="G196" i="8" s="1"/>
  <c r="E196" i="8"/>
  <c r="G197" i="8"/>
  <c r="J35" i="8" l="1"/>
  <c r="J50" i="8"/>
  <c r="J80" i="8"/>
  <c r="J125" i="8"/>
  <c r="J28" i="8"/>
  <c r="J27" i="8" l="1"/>
  <c r="J29" i="8"/>
  <c r="J175" i="8"/>
  <c r="J26" i="8" l="1"/>
  <c r="J30" i="8" s="1"/>
  <c r="J150" i="8"/>
  <c r="E161" i="8"/>
  <c r="F161" i="8"/>
  <c r="D162" i="8"/>
  <c r="E156" i="8"/>
  <c r="F156" i="8"/>
  <c r="D156" i="8"/>
  <c r="E151" i="8"/>
  <c r="F151" i="8"/>
  <c r="D151" i="8"/>
  <c r="G151" i="8" s="1"/>
  <c r="D56" i="8"/>
  <c r="D61" i="8"/>
  <c r="D148" i="8" l="1"/>
  <c r="G163" i="8"/>
  <c r="D161" i="8"/>
  <c r="G161" i="8" s="1"/>
  <c r="G162" i="8"/>
  <c r="D147" i="8"/>
  <c r="J168" i="8"/>
  <c r="J18" i="8" s="1"/>
  <c r="J169" i="8"/>
  <c r="J167" i="8"/>
  <c r="J186" i="8"/>
  <c r="J190" i="8" s="1"/>
  <c r="J13" i="8" l="1"/>
  <c r="J8" i="8"/>
  <c r="J166" i="8"/>
  <c r="J170" i="8" s="1"/>
  <c r="J477" i="8" l="1"/>
  <c r="J479" i="8"/>
  <c r="J19" i="8" s="1"/>
  <c r="J481" i="8"/>
  <c r="J485" i="8" s="1"/>
  <c r="J496" i="8"/>
  <c r="J14" i="8" l="1"/>
  <c r="J9" i="8"/>
  <c r="J476" i="8"/>
  <c r="J480" i="8" s="1"/>
  <c r="J500" i="8"/>
  <c r="G45" i="8" l="1"/>
  <c r="E175" i="8" l="1"/>
  <c r="F175" i="8"/>
  <c r="E174" i="8"/>
  <c r="E173" i="8"/>
  <c r="D173" i="8"/>
  <c r="D174" i="8"/>
  <c r="D175" i="8"/>
  <c r="E172" i="8"/>
  <c r="D172" i="8"/>
  <c r="E181" i="8"/>
  <c r="F181" i="8"/>
  <c r="E176" i="8"/>
  <c r="F179" i="8"/>
  <c r="F178" i="8"/>
  <c r="F173" i="8" s="1"/>
  <c r="F177" i="8"/>
  <c r="F172" i="8" s="1"/>
  <c r="D176" i="8"/>
  <c r="D123" i="8"/>
  <c r="D124" i="8"/>
  <c r="D125" i="8"/>
  <c r="E122" i="8"/>
  <c r="E121" i="8" s="1"/>
  <c r="D122" i="8"/>
  <c r="E141" i="8"/>
  <c r="F141" i="8"/>
  <c r="F137" i="8"/>
  <c r="F136" i="8" s="1"/>
  <c r="E136" i="8"/>
  <c r="E131" i="8"/>
  <c r="F133" i="8"/>
  <c r="F123" i="8" s="1"/>
  <c r="F132" i="8"/>
  <c r="E126" i="8"/>
  <c r="F127" i="8"/>
  <c r="D126" i="8"/>
  <c r="F73" i="8"/>
  <c r="F72" i="8"/>
  <c r="F71" i="8"/>
  <c r="D49" i="8"/>
  <c r="D50" i="8"/>
  <c r="E31" i="8"/>
  <c r="D33" i="8"/>
  <c r="D34" i="8"/>
  <c r="D35" i="8"/>
  <c r="G35" i="8" s="1"/>
  <c r="D32" i="8"/>
  <c r="D36" i="8"/>
  <c r="F120" i="8"/>
  <c r="F119" i="8"/>
  <c r="F118" i="8"/>
  <c r="F117" i="8"/>
  <c r="E116" i="8"/>
  <c r="F116" i="8" s="1"/>
  <c r="F115" i="8"/>
  <c r="F114" i="8"/>
  <c r="F113" i="8"/>
  <c r="F112" i="8"/>
  <c r="E111" i="8"/>
  <c r="F111" i="8" s="1"/>
  <c r="F110" i="8"/>
  <c r="F109" i="8"/>
  <c r="F108" i="8"/>
  <c r="F107" i="8"/>
  <c r="E106" i="8"/>
  <c r="F106" i="8" s="1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D41" i="8"/>
  <c r="F70" i="8"/>
  <c r="F69" i="8"/>
  <c r="F66" i="8"/>
  <c r="G502" i="8"/>
  <c r="G501" i="8" s="1"/>
  <c r="F501" i="8"/>
  <c r="E501" i="8"/>
  <c r="D501" i="8"/>
  <c r="G500" i="8"/>
  <c r="F500" i="8"/>
  <c r="F480" i="8" s="1"/>
  <c r="E500" i="8"/>
  <c r="E480" i="8" s="1"/>
  <c r="D500" i="8"/>
  <c r="D480" i="8" s="1"/>
  <c r="G499" i="8"/>
  <c r="F499" i="8"/>
  <c r="F479" i="8" s="1"/>
  <c r="E499" i="8"/>
  <c r="E479" i="8" s="1"/>
  <c r="D499" i="8"/>
  <c r="D479" i="8" s="1"/>
  <c r="G498" i="8"/>
  <c r="F498" i="8"/>
  <c r="E498" i="8"/>
  <c r="D498" i="8"/>
  <c r="F497" i="8"/>
  <c r="E497" i="8"/>
  <c r="E477" i="8" s="1"/>
  <c r="D497" i="8"/>
  <c r="D477" i="8" s="1"/>
  <c r="E80" i="8" l="1"/>
  <c r="E76" i="8" s="1"/>
  <c r="F126" i="8"/>
  <c r="F122" i="8"/>
  <c r="F121" i="8" s="1"/>
  <c r="F477" i="8"/>
  <c r="G477" i="8" s="1"/>
  <c r="D478" i="8"/>
  <c r="D476" i="8" s="1"/>
  <c r="D481" i="8"/>
  <c r="F478" i="8"/>
  <c r="E478" i="8"/>
  <c r="E476" i="8" s="1"/>
  <c r="F174" i="8"/>
  <c r="G179" i="8"/>
  <c r="F496" i="8"/>
  <c r="D496" i="8"/>
  <c r="E171" i="8"/>
  <c r="F131" i="8"/>
  <c r="E496" i="8"/>
  <c r="F171" i="8"/>
  <c r="F176" i="8"/>
  <c r="D31" i="8"/>
  <c r="G497" i="8"/>
  <c r="G496" i="8" s="1"/>
  <c r="F78" i="8"/>
  <c r="F80" i="8"/>
  <c r="F79" i="8"/>
  <c r="F77" i="8"/>
  <c r="F81" i="8"/>
  <c r="F42" i="8"/>
  <c r="F476" i="8" l="1"/>
  <c r="G476" i="8" s="1"/>
  <c r="F41" i="8"/>
  <c r="F32" i="8"/>
  <c r="F31" i="8" s="1"/>
  <c r="F76" i="8"/>
  <c r="F22" i="8" l="1"/>
  <c r="F25" i="8"/>
  <c r="E24" i="8"/>
  <c r="D25" i="8"/>
  <c r="D22" i="8"/>
  <c r="D23" i="8"/>
  <c r="D24" i="8"/>
  <c r="E23" i="8"/>
  <c r="E25" i="8"/>
  <c r="F23" i="8"/>
  <c r="F24" i="8"/>
  <c r="G175" i="8"/>
  <c r="G173" i="8"/>
  <c r="G172" i="8"/>
  <c r="D171" i="8"/>
  <c r="F21" i="8" l="1"/>
  <c r="E21" i="8"/>
  <c r="G171" i="8"/>
  <c r="G147" i="8" l="1"/>
  <c r="G148" i="8"/>
  <c r="D146" i="8"/>
  <c r="G146" i="8" l="1"/>
  <c r="D103" i="8"/>
  <c r="D101" i="8" s="1"/>
  <c r="D93" i="8"/>
  <c r="D92" i="8"/>
  <c r="D83" i="8"/>
  <c r="D82" i="8"/>
  <c r="D68" i="8"/>
  <c r="D67" i="8"/>
  <c r="D47" i="8" s="1"/>
  <c r="D53" i="8"/>
  <c r="D77" i="8" l="1"/>
  <c r="D27" i="8" s="1"/>
  <c r="D48" i="8"/>
  <c r="G53" i="8"/>
  <c r="D78" i="8"/>
  <c r="G52" i="8"/>
  <c r="D66" i="8"/>
  <c r="I12" i="3"/>
  <c r="H12" i="3"/>
  <c r="D28" i="8" l="1"/>
  <c r="D46" i="8"/>
  <c r="G8" i="7"/>
  <c r="G9" i="7"/>
  <c r="G10" i="7"/>
  <c r="G11" i="7"/>
  <c r="G7" i="7"/>
  <c r="J21" i="8" l="1"/>
  <c r="F191" i="8"/>
  <c r="E191" i="8"/>
  <c r="D191" i="8"/>
  <c r="F190" i="8"/>
  <c r="F170" i="8" s="1"/>
  <c r="E190" i="8"/>
  <c r="E170" i="8" s="1"/>
  <c r="D190" i="8"/>
  <c r="D170" i="8" s="1"/>
  <c r="F189" i="8"/>
  <c r="F169" i="8" s="1"/>
  <c r="E189" i="8"/>
  <c r="E169" i="8" s="1"/>
  <c r="D189" i="8"/>
  <c r="D169" i="8" s="1"/>
  <c r="F188" i="8"/>
  <c r="F168" i="8" s="1"/>
  <c r="E188" i="8"/>
  <c r="E168" i="8" s="1"/>
  <c r="D188" i="8"/>
  <c r="F187" i="8"/>
  <c r="F167" i="8" s="1"/>
  <c r="E187" i="8"/>
  <c r="E167" i="8" s="1"/>
  <c r="D187" i="8"/>
  <c r="G182" i="8"/>
  <c r="D181" i="8"/>
  <c r="G181" i="8" s="1"/>
  <c r="G180" i="8"/>
  <c r="G178" i="8"/>
  <c r="G177" i="8"/>
  <c r="G142" i="8"/>
  <c r="D141" i="8"/>
  <c r="D136" i="8"/>
  <c r="G135" i="8"/>
  <c r="G133" i="8"/>
  <c r="G132" i="8"/>
  <c r="D131" i="8"/>
  <c r="G131" i="8" s="1"/>
  <c r="G130" i="8"/>
  <c r="G127" i="8"/>
  <c r="G125" i="8"/>
  <c r="D121" i="8"/>
  <c r="G123" i="8"/>
  <c r="G117" i="8"/>
  <c r="D116" i="8"/>
  <c r="G116" i="8" s="1"/>
  <c r="D111" i="8"/>
  <c r="G107" i="8"/>
  <c r="D106" i="8"/>
  <c r="G106" i="8" s="1"/>
  <c r="G103" i="8"/>
  <c r="D96" i="8"/>
  <c r="G93" i="8"/>
  <c r="G92" i="8"/>
  <c r="D91" i="8"/>
  <c r="G87" i="8"/>
  <c r="D86" i="8"/>
  <c r="G83" i="8"/>
  <c r="G82" i="8"/>
  <c r="D81" i="8"/>
  <c r="G81" i="8" s="1"/>
  <c r="D80" i="8"/>
  <c r="D30" i="8" s="1"/>
  <c r="D79" i="8"/>
  <c r="D29" i="8" s="1"/>
  <c r="D19" i="8" s="1"/>
  <c r="D14" i="8" s="1"/>
  <c r="D71" i="8"/>
  <c r="G68" i="8"/>
  <c r="G67" i="8"/>
  <c r="D51" i="8"/>
  <c r="F50" i="8"/>
  <c r="F30" i="8" s="1"/>
  <c r="E30" i="8"/>
  <c r="F49" i="8"/>
  <c r="F29" i="8" s="1"/>
  <c r="E29" i="8"/>
  <c r="F48" i="8"/>
  <c r="F28" i="8" s="1"/>
  <c r="E28" i="8"/>
  <c r="F47" i="8"/>
  <c r="F27" i="8" s="1"/>
  <c r="E27" i="8"/>
  <c r="G41" i="8"/>
  <c r="G37" i="8"/>
  <c r="G36" i="8"/>
  <c r="G32" i="8"/>
  <c r="J22" i="8"/>
  <c r="J25" i="8" s="1"/>
  <c r="F20" i="8" l="1"/>
  <c r="F15" i="8" s="1"/>
  <c r="F19" i="8"/>
  <c r="F14" i="8" s="1"/>
  <c r="F18" i="8"/>
  <c r="F13" i="8" s="1"/>
  <c r="F17" i="8"/>
  <c r="E17" i="8"/>
  <c r="E7" i="8" s="1"/>
  <c r="J17" i="8"/>
  <c r="D20" i="8"/>
  <c r="D15" i="8" s="1"/>
  <c r="E20" i="8"/>
  <c r="E166" i="8"/>
  <c r="F166" i="8"/>
  <c r="E26" i="8"/>
  <c r="E19" i="8"/>
  <c r="D168" i="8"/>
  <c r="D18" i="8" s="1"/>
  <c r="D167" i="8"/>
  <c r="D17" i="8" s="1"/>
  <c r="F26" i="8"/>
  <c r="D76" i="8"/>
  <c r="G168" i="8"/>
  <c r="F186" i="8"/>
  <c r="G136" i="8"/>
  <c r="G126" i="8"/>
  <c r="G86" i="8"/>
  <c r="G47" i="8"/>
  <c r="G66" i="8"/>
  <c r="G51" i="8"/>
  <c r="G42" i="8"/>
  <c r="F46" i="8"/>
  <c r="G96" i="8"/>
  <c r="G137" i="8"/>
  <c r="G91" i="8"/>
  <c r="G176" i="8"/>
  <c r="D186" i="8"/>
  <c r="D26" i="8"/>
  <c r="G48" i="8"/>
  <c r="G170" i="8"/>
  <c r="E186" i="8"/>
  <c r="G78" i="8"/>
  <c r="G141" i="8"/>
  <c r="G111" i="8"/>
  <c r="G112" i="8"/>
  <c r="G482" i="8"/>
  <c r="G31" i="8"/>
  <c r="G101" i="8"/>
  <c r="G102" i="8"/>
  <c r="G481" i="8"/>
  <c r="H18" i="3"/>
  <c r="F12" i="8" l="1"/>
  <c r="F11" i="8" s="1"/>
  <c r="F16" i="8"/>
  <c r="J12" i="8"/>
  <c r="J7" i="8"/>
  <c r="J6" i="8" s="1"/>
  <c r="D13" i="8"/>
  <c r="D16" i="8"/>
  <c r="E12" i="8"/>
  <c r="E9" i="8"/>
  <c r="E14" i="8"/>
  <c r="E15" i="8"/>
  <c r="E10" i="8"/>
  <c r="J16" i="8"/>
  <c r="J20" i="8" s="1"/>
  <c r="G15" i="8"/>
  <c r="D7" i="8"/>
  <c r="D12" i="8"/>
  <c r="D11" i="8" s="1"/>
  <c r="E18" i="8"/>
  <c r="E16" i="8" s="1"/>
  <c r="D166" i="8"/>
  <c r="G46" i="8"/>
  <c r="G121" i="8"/>
  <c r="G122" i="8"/>
  <c r="D9" i="8"/>
  <c r="G167" i="8"/>
  <c r="G30" i="8"/>
  <c r="G76" i="8"/>
  <c r="G77" i="8"/>
  <c r="D8" i="8"/>
  <c r="D10" i="8"/>
  <c r="I52" i="3"/>
  <c r="H52" i="3"/>
  <c r="H51" i="3"/>
  <c r="I50" i="3"/>
  <c r="H50" i="3"/>
  <c r="I49" i="3"/>
  <c r="H49" i="3"/>
  <c r="G48" i="3"/>
  <c r="I48" i="3" s="1"/>
  <c r="H47" i="3"/>
  <c r="I46" i="3"/>
  <c r="H46" i="3"/>
  <c r="G45" i="3"/>
  <c r="I45" i="3" s="1"/>
  <c r="I44" i="3"/>
  <c r="H44" i="3"/>
  <c r="I43" i="3"/>
  <c r="H43" i="3"/>
  <c r="N42" i="3"/>
  <c r="M42" i="3"/>
  <c r="E13" i="8" l="1"/>
  <c r="E11" i="8" s="1"/>
  <c r="E8" i="8"/>
  <c r="E6" i="8" s="1"/>
  <c r="J11" i="8"/>
  <c r="H45" i="3"/>
  <c r="G166" i="8"/>
  <c r="G26" i="8"/>
  <c r="G27" i="8"/>
  <c r="G22" i="8"/>
  <c r="D21" i="8"/>
  <c r="G10" i="8"/>
  <c r="D6" i="8"/>
  <c r="G28" i="8"/>
  <c r="G8" i="8"/>
  <c r="G20" i="8"/>
  <c r="H48" i="3"/>
  <c r="J15" i="8" l="1"/>
  <c r="J10" i="8"/>
  <c r="G6" i="8"/>
  <c r="G7" i="8"/>
  <c r="G13" i="8"/>
  <c r="G18" i="8"/>
  <c r="G17" i="8"/>
  <c r="G16" i="8"/>
  <c r="G21" i="8"/>
  <c r="I41" i="3"/>
  <c r="H41" i="3"/>
  <c r="I40" i="3"/>
  <c r="H40" i="3"/>
  <c r="I39" i="3"/>
  <c r="H39" i="3"/>
  <c r="I38" i="3"/>
  <c r="H38" i="3"/>
  <c r="I37" i="3"/>
  <c r="H37" i="3"/>
  <c r="I36" i="3"/>
  <c r="H36" i="3"/>
  <c r="I34" i="3"/>
  <c r="H34" i="3"/>
  <c r="M33" i="3"/>
  <c r="G12" i="8" l="1"/>
  <c r="G11" i="8"/>
  <c r="M14" i="3"/>
  <c r="M8" i="3"/>
  <c r="I32" i="3"/>
  <c r="H31" i="3"/>
  <c r="N8" i="3"/>
  <c r="I27" i="3" l="1"/>
  <c r="I13" i="3"/>
  <c r="H13" i="3"/>
  <c r="H27" i="3"/>
  <c r="H26" i="3"/>
  <c r="I26" i="3"/>
  <c r="H19" i="3"/>
  <c r="I19" i="3"/>
  <c r="I16" i="3"/>
  <c r="I29" i="3"/>
  <c r="N14" i="3"/>
  <c r="I17" i="3"/>
  <c r="H17" i="3"/>
  <c r="H16" i="3"/>
  <c r="I10" i="3"/>
  <c r="H10" i="3"/>
  <c r="H9" i="3"/>
  <c r="I9" i="3"/>
  <c r="H32" i="3"/>
  <c r="I30" i="3"/>
  <c r="H30" i="3"/>
  <c r="H29" i="3"/>
  <c r="N28" i="3"/>
  <c r="M28" i="3"/>
  <c r="I25" i="3"/>
  <c r="H25" i="3"/>
  <c r="I24" i="3"/>
  <c r="H24" i="3"/>
  <c r="I23" i="3"/>
  <c r="H23" i="3"/>
  <c r="I22" i="3"/>
  <c r="H22" i="3"/>
  <c r="I21" i="3"/>
  <c r="H21" i="3"/>
  <c r="I20" i="3"/>
  <c r="H20" i="3"/>
  <c r="I15" i="3"/>
  <c r="H15" i="3"/>
</calcChain>
</file>

<file path=xl/sharedStrings.xml><?xml version="1.0" encoding="utf-8"?>
<sst xmlns="http://schemas.openxmlformats.org/spreadsheetml/2006/main" count="1609" uniqueCount="629">
  <si>
    <t>ВБС</t>
  </si>
  <si>
    <t>МБ</t>
  </si>
  <si>
    <t>Всего</t>
  </si>
  <si>
    <t>-</t>
  </si>
  <si>
    <t>1.1.</t>
  </si>
  <si>
    <t>№ п/п</t>
  </si>
  <si>
    <t>****Степень достижения показателя для расчета К1 и Динамика значения показателя для расчета К2 определяются и указываются для каждого показателя в отдельности с учетом условий, указанных соответственно в пунктах 3 и 5 приложения № 1 к Порядку. Критерии К1 и К2 для государственной программы в целом рассчитываются с учетом всех показателей программы и подпрограмм.</t>
  </si>
  <si>
    <t>***В случае отсутствия официальных фактических данных за отчетный период дополнительно в данной графе указываются слова «Предварительные данные» или «Оценка», указывается способ определения оценочного значения показателя и ожидаемый срок получения фактических значений.</t>
  </si>
  <si>
    <t>1.2.</t>
  </si>
  <si>
    <t>0.2</t>
  </si>
  <si>
    <t>0.1</t>
  </si>
  <si>
    <t>факт</t>
  </si>
  <si>
    <t>план</t>
  </si>
  <si>
    <t>Динамика значения показателя для расчета К2****</t>
  </si>
  <si>
    <t>Степень достижения показателя для расчета К1****</t>
  </si>
  <si>
    <t>Соисполнитель, ответственный за выполнение показателя</t>
  </si>
  <si>
    <t>Предлагаемые меры по улучшению значений показателя</t>
  </si>
  <si>
    <t>Причины отклонения от плана и (или) отсутствия положительной динамики***</t>
  </si>
  <si>
    <t>Динамика значения показателя по сравнению с предшествующим годом (Дин)**</t>
  </si>
  <si>
    <t>Степень достижения показателя (ДП)**</t>
  </si>
  <si>
    <t>Значение показателя</t>
  </si>
  <si>
    <t>Ед. изм.</t>
  </si>
  <si>
    <t>Государственная программа, подпрограмма, показатель</t>
  </si>
  <si>
    <t>Таблица № 11в</t>
  </si>
  <si>
    <t>2.2.</t>
  </si>
  <si>
    <t>2.1.</t>
  </si>
  <si>
    <t>Наименование и реквизиты принятого акта</t>
  </si>
  <si>
    <t>Результат (принят, не принят), причины невыполнения, отклонения от плановых параметров</t>
  </si>
  <si>
    <t xml:space="preserve">№ п/п </t>
  </si>
  <si>
    <t>Таблица № 11г</t>
  </si>
  <si>
    <t>ЭГП (интегральный показатель эффективности)</t>
  </si>
  <si>
    <t>К3 (степень выполнения мероприятий)</t>
  </si>
  <si>
    <t>К1 (степень достижения показателей)</t>
  </si>
  <si>
    <t>Ответственный исполнитель</t>
  </si>
  <si>
    <t>Государственная программа, подпрограмма</t>
  </si>
  <si>
    <t>Таблица № 11д</t>
  </si>
  <si>
    <t>2017 год</t>
  </si>
  <si>
    <t>*Высокая, средняя, ниже среднего, низкая. Государственная программа считается реализуемой:
- с высоким уровнем эффективности, если значение ЭГП составляет не менее 97%;
- со средним уровнем эффективности, если значение ЭГП составляет не менее 92%.
- с уровнем эффективности ниже среднего, если значение ЭГП составляет не менее 85%.
 - с низким уровнем эффективности, если значение ЭГП составляет менее 85%.</t>
  </si>
  <si>
    <t>Государственная программа Мурманской области "Государственная программа Мурманской области "Развитие рыбного и сельского хозяйства, регулирование рынков сельскохозяйственной продукции, сырья и продовольствия"</t>
  </si>
  <si>
    <t>0.3</t>
  </si>
  <si>
    <t>Индекс производства продукции сельского хозяйства в хозяйствах всех категорий (в сопоставимых ценах)</t>
  </si>
  <si>
    <t>%</t>
  </si>
  <si>
    <t>ö</t>
  </si>
  <si>
    <t>Количество случаев заболевания людей болезнями от продукции животного происхождения, подлежащей ветеринарно-санитарной экспертизе</t>
  </si>
  <si>
    <t>Подпрограмма 1 «Подпрограмма 1 «Развитие агропромышленного комплекса»</t>
  </si>
  <si>
    <t>2.3.</t>
  </si>
  <si>
    <t>3.1.</t>
  </si>
  <si>
    <t>3.2.</t>
  </si>
  <si>
    <t>3.3.</t>
  </si>
  <si>
    <t>3.4.</t>
  </si>
  <si>
    <t>3.5.</t>
  </si>
  <si>
    <t>3.7.</t>
  </si>
  <si>
    <t>Подпрограмма 2 ««Устойчивое развитие сельских территорий Мурманской области» на 2014 - 2017 годы и на период до 2020 года»</t>
  </si>
  <si>
    <t>Подпрограмма 3 ««Развитие государственной ветеринарной службы Мурманской области»</t>
  </si>
  <si>
    <t>1.3.</t>
  </si>
  <si>
    <t>Доля устраненных нарушений ветеринарного законодательства в сфере предупреждения карантинных болезней и оборота продукции животного происхождения</t>
  </si>
  <si>
    <t>Количество случаев возникновения очагов особо опасных болезней животных</t>
  </si>
  <si>
    <t>Доля выявленной некачественной и опасной пищевой продукции животного происхождения при проведении ветеринарно-санитарной экспертизы</t>
  </si>
  <si>
    <t>Темп роста/снижения числа случаев возникновения очагов заразных болезней животных (к предыдущему году)</t>
  </si>
  <si>
    <t>Доля зданий, подлежащих текущему или капитальному ремонту, в общем количестве зданий государственной ветеринарной службы</t>
  </si>
  <si>
    <t>ед.</t>
  </si>
  <si>
    <t>ø</t>
  </si>
  <si>
    <t>Уровень участия муниципальных районов Мурманской области в реализации мероприятий по устойчивому развитию сельских территорий</t>
  </si>
  <si>
    <t>0.4</t>
  </si>
  <si>
    <t>Объем производства филе рыбного мороженого предприятиями береговой переработки Мурманской области</t>
  </si>
  <si>
    <t>тыс. тонн</t>
  </si>
  <si>
    <t>0.5</t>
  </si>
  <si>
    <t>Объем производства продукции товарной аквакультуры</t>
  </si>
  <si>
    <t>рублей</t>
  </si>
  <si>
    <t>Индекс производства продукции растениеводства (в сопоставимых ценах)</t>
  </si>
  <si>
    <t>Рентабельность сельскохозяйственных организаций (с учетом субсидий)</t>
  </si>
  <si>
    <t>1.4.</t>
  </si>
  <si>
    <t>1.5.</t>
  </si>
  <si>
    <t>Производство скота и птицы на убой в хозяйствах всех категорий (в живом весе)</t>
  </si>
  <si>
    <t>1.6.</t>
  </si>
  <si>
    <t>Производство молока в сельскохозяйственных организациях, крестьянских (фермерских) хозяйствах, включая индивидуальных предпринимателей</t>
  </si>
  <si>
    <t>1.7.</t>
  </si>
  <si>
    <t>Посевная площадь кормовых культур по сельскохозяйственным организациям, крестьянским (фермерским) хозяйствам, включая индивидуальных предпринимателей, в районах Крайнего Севера и приравненных к ним местностях</t>
  </si>
  <si>
    <t>тыс. гектаров</t>
  </si>
  <si>
    <t>1.8.</t>
  </si>
  <si>
    <t>Сохранение размера посевных площадей, занятых зерновыми, зернобобовыми и кормовыми сельскохозяйственными культурами</t>
  </si>
  <si>
    <t>1.9.</t>
  </si>
  <si>
    <t>Поголовье северных оленей в сельскохозяйственных организациях, крестьянских (фермерских) хозяйствах, включая индивидуальных предпринимателей</t>
  </si>
  <si>
    <t>тыс. голов</t>
  </si>
  <si>
    <t>1.10.</t>
  </si>
  <si>
    <t>1.11.</t>
  </si>
  <si>
    <t>голов</t>
  </si>
  <si>
    <t>1.12.</t>
  </si>
  <si>
    <t>Количество новых постоянных рабочих мест, созданных в крестьянских (фермерских) хозяйствах, осуществивших проекты создания и развития своих хозяйств с помощью средств государственной поддержки</t>
  </si>
  <si>
    <t>единиц</t>
  </si>
  <si>
    <t>Прирост объема сельскохозяйственной продукции, произведенной индивидуальными предпринимателями и крестьянскими (фермерскими) хозяйствами, получившими средства государственной поддержки, к году, предшествующему году предоставления субсидии</t>
  </si>
  <si>
    <t>1.13.</t>
  </si>
  <si>
    <t>Прирост сельского населения, обеспеченного учреждениями культурно-досугового типа, к уровню 2016 года (нарастающим итогом)</t>
  </si>
  <si>
    <t>тыс. чел.</t>
  </si>
  <si>
    <t>2.5.</t>
  </si>
  <si>
    <t>Количество предприятий АПК, направивших специалистов на обучение</t>
  </si>
  <si>
    <t>Количество животных (птиц), подвергнутых плановым профилактическим вакцинациям против особо опасных болезней животных и болезней, общих для человека и животных (птиц)</t>
  </si>
  <si>
    <t>3.6.</t>
  </si>
  <si>
    <t>3.8.</t>
  </si>
  <si>
    <t>Количество животных, подвергнутых диагностическим исследованиям на особо опасные болезни животных (птиц) и болезни, общие для человека и животных (птиц)</t>
  </si>
  <si>
    <t>Количество отловленных безнадзорных животных</t>
  </si>
  <si>
    <t>тыс. гол.</t>
  </si>
  <si>
    <t>=</t>
  </si>
  <si>
    <t>Подпрограмма 4 «Развитие рыбохозяйственного комплекса»</t>
  </si>
  <si>
    <t>4.1.</t>
  </si>
  <si>
    <t>4.2.</t>
  </si>
  <si>
    <t>4.3.</t>
  </si>
  <si>
    <t>4.4.</t>
  </si>
  <si>
    <t>4.6.</t>
  </si>
  <si>
    <t>Количество сформированных рыбопромысловых участков (нарастающим итогом)</t>
  </si>
  <si>
    <t>Протяженность береговой полосы водных объектов рыбохозяйственного значения, на которой выполнены рыбохозяйственные мероприятия (нарастающим итогом)</t>
  </si>
  <si>
    <t>Число рыбоперерабатывающих организаций, получивших государственную финансовую поддержку</t>
  </si>
  <si>
    <t>Количество сформированных рыбоводных участков (нарастающим итогом)</t>
  </si>
  <si>
    <t>Объем выпуска ценных видов водных биоресурсов в естественные водоемы</t>
  </si>
  <si>
    <t>Объем введенных мощностей на объектах, реализуемых в рамках инвестиционных проектов, направленных на развитие товарной аквакультуры, построенных (реконструированных, модернизированных) с государственной поддержкой</t>
  </si>
  <si>
    <t>Число действующих субъектов аквакультуры, охваченных мониторингом показателей объема производства и реализации продукции</t>
  </si>
  <si>
    <t>МРСХ МО</t>
  </si>
  <si>
    <t>Предприятия АПК</t>
  </si>
  <si>
    <t>Вид документа</t>
  </si>
  <si>
    <t>Основные положения документа</t>
  </si>
  <si>
    <t>Ответственный исполнитель и соисполнители</t>
  </si>
  <si>
    <t>Ожидаемые сроки принятия</t>
  </si>
  <si>
    <t>Подпрограмма 1 «Развитие агропромышленного комплекса»"</t>
  </si>
  <si>
    <t>Постановление Правительства Мурманской области</t>
  </si>
  <si>
    <t xml:space="preserve">Внесение изменений во все правила предоставления субсидий
</t>
  </si>
  <si>
    <t>Принят</t>
  </si>
  <si>
    <t>Подпрограмма 3 "Развитие государственной ветеринарной службы Мурманской области"</t>
  </si>
  <si>
    <t>Постановление Губернатора Мурманской области</t>
  </si>
  <si>
    <t>Определение эпизоотического очага, угрожаемых зон, утверждение перечня ограничений на оборот животных, продуктов животноводства, кормов и указание срока, на который устанавливается карантин</t>
  </si>
  <si>
    <t>Комитет по ветеринарии Мурманской области</t>
  </si>
  <si>
    <t>в случае возникновения очагов особо опасных болезней животных на территории Мурманской области</t>
  </si>
  <si>
    <t>Внесение изменений в постановление Правительства Мурманской области от 19.05.2015 N 185-ПП "О государственной поддержке организаций и индивидуальных предпринимателей, осуществляющих переработку водных биоресурсов на территории Мурманской области"</t>
  </si>
  <si>
    <t>Приняты</t>
  </si>
  <si>
    <t>Внесение изменений в постановление Правительства Мурманской области от 24.07.2015 N 316-ПП "О государственной поддержке развития товарной аквакультуры (товарного рыбоводства), включая товарную аквакультуру осетровых видов рыб"</t>
  </si>
  <si>
    <t>Реализация племенного молодняка крупного рогатого скота молочных и мясных пород на 100 голов маток</t>
  </si>
  <si>
    <t>−</t>
  </si>
  <si>
    <t>Оценка</t>
  </si>
  <si>
    <t>10</t>
  </si>
  <si>
    <t>Государственная программа Мурманской области "Развитие рыбного и сельского хозяйства, регулирование рынков сельскохозяйственной продукции, сырья и продовольствия"</t>
  </si>
  <si>
    <t>10.1</t>
  </si>
  <si>
    <t>Подпрограмма 1 «Развитие агропромышленного комплекса»</t>
  </si>
  <si>
    <t>10.2</t>
  </si>
  <si>
    <t>Подпрограмма 2 «Устойчивое развитие сельских территорий Мурманской области» на 2014 - 2017 годы и на период до 2020 года»</t>
  </si>
  <si>
    <t>10.3</t>
  </si>
  <si>
    <t>Подпрограмма 3 «Развитие государственной ветеринарной службы Мурманской области»</t>
  </si>
  <si>
    <t>10.4</t>
  </si>
  <si>
    <t>Направленность</t>
  </si>
  <si>
    <t>Таблица 11а</t>
  </si>
  <si>
    <t xml:space="preserve"> № п/п</t>
  </si>
  <si>
    <t>Государственная программа, подпрограмма, основное мероприятие, мероприятие</t>
  </si>
  <si>
    <t>Объемы и источники финансирования (тыс. руб.)</t>
  </si>
  <si>
    <t>Степень освоения средств***, %</t>
  </si>
  <si>
    <t xml:space="preserve">Результаты выполнения мероприятий </t>
  </si>
  <si>
    <t>Соисполнители, участники, исполнители</t>
  </si>
  <si>
    <t>Код ГРБС</t>
  </si>
  <si>
    <t>Источник</t>
  </si>
  <si>
    <t>Кассовое исполнение ГРБС</t>
  </si>
  <si>
    <t>Фактическое исполнение**</t>
  </si>
  <si>
    <t>Ожидаемые результаты реализации (краткая характеристика) мероприятий в соответствии с планом</t>
  </si>
  <si>
    <t>Фактические результаты реализации (краткая характеристика) мероприятий</t>
  </si>
  <si>
    <t>Выполнение (да/нет/частично)****</t>
  </si>
  <si>
    <t xml:space="preserve">Государственная программа «Развитие рыбного и сельского хозяйства, и регулирование рынков сельскохозяйственной продукции, сырья и продовольствия»
</t>
  </si>
  <si>
    <t>Количество мероприятий, всего, в т.ч.****:</t>
  </si>
  <si>
    <t>МРСХ МО, Комитет по ветеринарии МО,
Минстрой МО, Комитет по культуре и искуству МО, адм. муниципальных образований сельских поселений МО
организации и предприятия АПК,КФХ, ЛПХ, кооперативы</t>
  </si>
  <si>
    <t>ОБ</t>
  </si>
  <si>
    <t>Выполнены в полном объеме</t>
  </si>
  <si>
    <t>ФБ</t>
  </si>
  <si>
    <t>Выполнены частично</t>
  </si>
  <si>
    <t>Не выполнены</t>
  </si>
  <si>
    <t>Степень выполнения мероприятий</t>
  </si>
  <si>
    <t>Государственная программа «Развитие рыбного и сельского хозяйства, и регулирование рынков сельскохозяйственной продукции, сырья и продовольствия»
По ИОГВ</t>
  </si>
  <si>
    <t>Министерство рыбного и сельского хозяйства Мурманской области</t>
  </si>
  <si>
    <t>Комитет по ветеринарии МО</t>
  </si>
  <si>
    <t>1.</t>
  </si>
  <si>
    <t xml:space="preserve">Подпрограмма 1 "Развитие агропромышленного комплекса"
</t>
  </si>
  <si>
    <t>МРСХ МО, организации предприятия АПК, КФХ, ЛПХ, кооперативы</t>
  </si>
  <si>
    <t xml:space="preserve">Основное мероприятие. 1. Модернизация производства в агропромышленном комплексе
</t>
  </si>
  <si>
    <t>МРСХ МО, предприятия и организации АПК, КФХ, кооперативы</t>
  </si>
  <si>
    <t>1.1.1.</t>
  </si>
  <si>
    <t>Субсидия на возмещение части затрат производителям пищевой  и перерабатывающей промышленности на обновление и реконструкцию основных фондов</t>
  </si>
  <si>
    <t>Обеспечение реализации ржано-пшеничного хлеба и хлеба первого сорта по фиксированным отпускным и потребительским ценам</t>
  </si>
  <si>
    <t>да</t>
  </si>
  <si>
    <t>МРСХ МО, организации АПК</t>
  </si>
  <si>
    <t>1.1.2.</t>
  </si>
  <si>
    <t>Субсидия на возмещение части затрат на приобретение тракторов и кормоуборочных комбайнов (самоходных и прицепных), почвообрабатывающей и кормозаготовительной техники,  а также техники и оборудования для животноводства</t>
  </si>
  <si>
    <t>Стимулирование обновления сельскохозяйственными товаропроизводителями парка техники и оборудования. Приобретение не менее 3-х единиц техники и (или) оборудовани я ежегодно.</t>
  </si>
  <si>
    <t>МРСХ МО,  предприятия АПК, КФХ, кооперативы</t>
  </si>
  <si>
    <t xml:space="preserve">Основное мероприятие 2. Развитие растениеводства (кормопроизводства)
</t>
  </si>
  <si>
    <t>1.2.1.</t>
  </si>
  <si>
    <t>Субсидия на поддержку производства кормовых культур в районах Крайнего Севера и приравненных к ним местностях в виде возмещения затрат на приобретение семян с учетом доставки в районы крайнего Севера и приравненые к ним местности (софинансируемая из федерального бюджета)</t>
  </si>
  <si>
    <t>МРСХ МО, предприятия АПК, КФХ, кооперативы</t>
  </si>
  <si>
    <t>1.2.2.</t>
  </si>
  <si>
    <t>Субсидия на поддержку производства кормовых культур в районах Крайнего Севера и приравненных к ним местностях в виде возмещения затрат на приобретение семян с учетом доставки в районы крайнего Севера и приравненые к ним местности (несофинансируемая часть)</t>
  </si>
  <si>
    <t>1.2.3.</t>
  </si>
  <si>
    <t>Субсидия на возмещение части затрат на восстановление внутрихозяйственных мелиоративных систем</t>
  </si>
  <si>
    <t>1.2.4.</t>
  </si>
  <si>
    <t>Субсидия на оказание несвязанной поддержки сельскохозяйственным товаропроизводителям в области растениеводства (софинансируемая из федерального бюджета)</t>
  </si>
  <si>
    <t xml:space="preserve">Проведение комплекса посевных, уборочных работ </t>
  </si>
  <si>
    <t>1.2.5.</t>
  </si>
  <si>
    <t>Субсидия на оказание несвязанной поддержки сельскохозяйственным товаропроизводителям в области растениеводства (несофинансируемая часть)</t>
  </si>
  <si>
    <t xml:space="preserve">Основное мероприятие 3. Развитие животноводства, переработки и реализации продукции животноводства 
</t>
  </si>
  <si>
    <t>1.3.1.</t>
  </si>
  <si>
    <t>Субсидия на развитие племенного животноводства</t>
  </si>
  <si>
    <t xml:space="preserve">Возмещение затрат по содержанию племенного маточного поголовья сельскохозяйственных животных
</t>
  </si>
  <si>
    <t>Субсидия выплачена в полном объеме всем заявителям.</t>
  </si>
  <si>
    <t>1.3.2.</t>
  </si>
  <si>
    <t>Субсидия на поддержку племенного скотоводства молочного направления организациям агропромышленного комплекса, включенным в государственный племенной регистр</t>
  </si>
  <si>
    <t>Стимулирование разведения племенных животных, а также производство и использования племенной продукции (материала) в селекционных целях</t>
  </si>
  <si>
    <t>1.3.3.</t>
  </si>
  <si>
    <t>Субсидия на повышение продуктивности в молочном скотоводстве (софинансируемая часть из федерального бюджета)</t>
  </si>
  <si>
    <t>Обеспечение условий для производства молока в сельскохозяйственных организациях, крестьянских (фермерских) хозяйствах, у индивидуальных предпринимателей.</t>
  </si>
  <si>
    <t>частично</t>
  </si>
  <si>
    <t>1.3.4.</t>
  </si>
  <si>
    <t>Субсидия на поддержку северного оленеводства</t>
  </si>
  <si>
    <t>Ежегодное сохранение поголовья северных оленей в сельскохозяйственных организациях, КФХ и ИП на уровне не менее предыдущего периода</t>
  </si>
  <si>
    <t>МРСХ МО, предприятия АПК, кооперативы</t>
  </si>
  <si>
    <t>1.3.5.</t>
  </si>
  <si>
    <t>Субсидия на продукцию животноводства сельскохозяйственным товаропроизводителям Мурманской области, за исключением крестьянских (фермерских) хозяйств, индивидуальных предпринимателей и граждан, ведущих личное подсобное хозяйство</t>
  </si>
  <si>
    <t>1.3.6.</t>
  </si>
  <si>
    <t>Субсидия сельскохозяйственным государственным областным (муниципальным) унитарным предприятиям на возмещение части затрат, связанных с приобретением кормов</t>
  </si>
  <si>
    <t xml:space="preserve">Сохранение поголовья коров в субсидируемых хозяйствах на уровне предыдущего периода </t>
  </si>
  <si>
    <t>МРСХ МО, предприятия АПК</t>
  </si>
  <si>
    <t>1.3.7.</t>
  </si>
  <si>
    <t>Субсидия на поддержку звероводства</t>
  </si>
  <si>
    <t xml:space="preserve">Сохранение маточного поголовья пушных зверей в субсидируемых хозяйствах на уровне предыдущего периода, поголовье делового выхода молодняка пушных зверей не менее 2160 голов в год </t>
  </si>
  <si>
    <t>1.3.8.</t>
  </si>
  <si>
    <t xml:space="preserve">Основное мероприятие 4. Поддержка малых форм хозяйствования 
</t>
  </si>
  <si>
    <t>МРСХ МО, КФХ, ЛПХ</t>
  </si>
  <si>
    <t>1.4.1.</t>
  </si>
  <si>
    <t>Субсидия на компенсацию части затрат на приобретение молодняка крупного рогатого скота для откорма</t>
  </si>
  <si>
    <t>МРСХ МО, КФХ</t>
  </si>
  <si>
    <t>1.4.3.</t>
  </si>
  <si>
    <t>Гранты на создание и развитие крестьянских (фермерских) хозяйств и (или) единовременная помощь на бытовое обустройство</t>
  </si>
  <si>
    <t>Создание 3 единиц новых КФХ ежегодно</t>
  </si>
  <si>
    <t>1.4.4.</t>
  </si>
  <si>
    <t>Субсидия на продукцию животноводства сельскохозяйственным товаропроизводителям Мурманской области - крестьянским (фермерским) хозяйствам, индивидуальным предпринимателям</t>
  </si>
  <si>
    <t>1.4.5.</t>
  </si>
  <si>
    <t>Гранты на развитие семейных животноводческих ферм на базе крестьянских (фермерских) хозяйств</t>
  </si>
  <si>
    <t>Предоставление не менее 1 гранта ежегодно в целях создания семейных животноводческих ферм.</t>
  </si>
  <si>
    <t>2.</t>
  </si>
  <si>
    <t>Подпрограмма 2 "Устойчивое развитие сельских территорий Мурманской области на 2014-2017 годы и на период до 2020 года"</t>
  </si>
  <si>
    <t>МРСХ МО, Минстрой МО, Комитет по культуре и искусству МО,
администрации сельских муниципальных образований МО,
организации АПК</t>
  </si>
  <si>
    <t xml:space="preserve">Основное мероприятие 1. Улучшение жилищных условий граждан, проживающих в сельской местности
</t>
  </si>
  <si>
    <t>МРСХ МО,
администрации сельских муниципальных образований МО</t>
  </si>
  <si>
    <t>2.1.1.</t>
  </si>
  <si>
    <t>Ввод (приобретение) жилья для граждан, проживающих в сельской местности (софинансируемая часть)</t>
  </si>
  <si>
    <t>2.1.2.</t>
  </si>
  <si>
    <t>Ввод (приобретение) жилья для граждан, проживающих в сельской местности (несофинансируемая часть)</t>
  </si>
  <si>
    <t xml:space="preserve">Основное мероприятие 3. Обеспечение содействия  подготовке квалифицированных кадров для предприятий АПК региона.
</t>
  </si>
  <si>
    <t>МРСХ МО,             
предприятия АПК</t>
  </si>
  <si>
    <t>2.3.1.</t>
  </si>
  <si>
    <t>Организация работы по направлению на обучение граждан в целях подготовки квалифицированных кадров для предприятий АПК региона</t>
  </si>
  <si>
    <t>3.</t>
  </si>
  <si>
    <t>3.1.1.</t>
  </si>
  <si>
    <t xml:space="preserve">Организация и проведение проверок по исполнению хозяйствующими субъектами требований ветеринарного законодательства  </t>
  </si>
  <si>
    <t>Пресечение и (или) устранение последствий выявленных нарушений требований  законодательства в области ветеринарии</t>
  </si>
  <si>
    <t>3.1.2.</t>
  </si>
  <si>
    <t>Регистрация и ведение реестра специалистов в области ветеринарии, занимающихся предпринимательской деятельностью на территории Мурманской области</t>
  </si>
  <si>
    <t>Регистрация в установленные сроки ветеринарных специалистов, осуществляющих предпринимательскую деятельность</t>
  </si>
  <si>
    <t>3.1.3.</t>
  </si>
  <si>
    <t>Проведение ветеринарно-санитарного обследования объектов, подконтрольных государственной ветеринарной службе Мурманской области</t>
  </si>
  <si>
    <t>Своевременное проведение ветеринарно-санитарных обследований подконтрольных объектов и выдача заключения об их соответствии (не менее 100 ед. в год)</t>
  </si>
  <si>
    <t>3.1.4.</t>
  </si>
  <si>
    <t>Выдача разрешения на вывоз (ввоз) за (в) пределы Мурманской области животных, продукции и грузов, подконтрольных государственной ветеринарной службе, в зависимости от эпизоотической обстановки в соответствии с законодательством Российской Федерации и законодательством Мурманской области в сфере ветеринарии</t>
  </si>
  <si>
    <t xml:space="preserve">Выдача или отказ в выдаче разрешений на вывоз (ввоз) за (в) пределы Мурманской области животных, продукции и грузов, подконтрольных государственной ветеринарной службе (не менее 200 ед. в год) </t>
  </si>
  <si>
    <t>3.1.5.</t>
  </si>
  <si>
    <t>Выдача заключения о соответствии (несоответствии) продукции, подконтрольной государственной ветеринарной службе Мурманской области, требованиям законодательства к ее качеству и безопасности</t>
  </si>
  <si>
    <t>3.1.6.</t>
  </si>
  <si>
    <t>Согласование маршрута следования, остановок, перегрузок мест кормления (поения), условий провоза (перегона) животных при транзите их через территорию Мурманской области</t>
  </si>
  <si>
    <t>Своевременное согласование маршрута следования, остановок, перегрузок мест кормления (поения), условий провоза (перегона) животных при транзите их через территорию Мурманской области</t>
  </si>
  <si>
    <t>Основное мероприятие 2. Предупреждение и ликвидация болезней животных и проведение ветеринарно-санитарной экспертизы пищевых продуктов животного происхождения</t>
  </si>
  <si>
    <t>Комитет по ветеринарии МО, ГОБВУ</t>
  </si>
  <si>
    <t>3.2.1.</t>
  </si>
  <si>
    <t>Меры по предотвращению заноса и распространения АЧС на территории Мурманской области</t>
  </si>
  <si>
    <t>Благополучие территории Мурманской области по африканской чуме свиней</t>
  </si>
  <si>
    <t>3.2.2.</t>
  </si>
  <si>
    <t>Осуществление социальной поддержки ветеринарных специалистов, работающих в сельских населенных пунктах или поселках городского типа</t>
  </si>
  <si>
    <t>Предоставление социальной поддержки 
ветеринарным специалистам, работающим в сельских населенных пунктах или поселках городского типа (компенсация расходов по оплате коммунальных услуг)</t>
  </si>
  <si>
    <t>Осуществлена социальная поддержка 
11 ветеринарным специалистам, работающим в сельских населенных пунктах или поселках городского типа</t>
  </si>
  <si>
    <t>3.2.3.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</si>
  <si>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областного бюджета</t>
  </si>
  <si>
    <t>Обеспечение своевременной оплаты расходов,
 связанных с оплатой проезда и провоза багажа к месту использования отпуска и обратно</t>
  </si>
  <si>
    <t>3.2.4.</t>
  </si>
  <si>
    <t>Субсидия на финансовое обеспечение выполнения государственного задания</t>
  </si>
  <si>
    <t>Проведение: плановых и вынужденных вакцинаций, диагностических и лабораторных исследований на особо опасные болезни животных (птиц) и болезни общие для человека и животных (птиц); ветеринарно-санитарных мероприятий; ветеринарно-санитарной экспертизы сырья и продукции животного происхождения на трихинеллез; учета и контроля за состоянием скотомогильников включая сибиреязвенные; государственного ветеринарного мониторинга остатков запрещенных и вредных веществ в организме живых животных и продуктах животного происхождения; ветеринарных обследований, связанных с содержанием животных; оформление ветеринарных сопроводительных документов.</t>
  </si>
  <si>
    <t>3.3.2.</t>
  </si>
  <si>
    <t>Приобретение препаратов, инвентаря, оборудования, автотранспорта для ветеринарных учреждений</t>
  </si>
  <si>
    <t>Создание необходимых условий для выполнения в полном объеме противоэпизоотических и ветеринарно-санитарных мероприятий</t>
  </si>
  <si>
    <t>3.3.3.</t>
  </si>
  <si>
    <t>Создание, развитие и сопровождение информационных систем в ветеринарных учреждениях и их структурных подразделениях</t>
  </si>
  <si>
    <t>Обеспечение ветеринарных учреждений и их структурных подразделений необходимыми программно-техническими средствами</t>
  </si>
  <si>
    <t>3.3.4.</t>
  </si>
  <si>
    <t>Организация работы стационарных или мобильных ветеринарных пунктов в муниципальных образованиях</t>
  </si>
  <si>
    <t xml:space="preserve">Организация работы стационарных или мобильных ветеринарных пунктов, не менее чем в одном отдаленном муниципальном образовании 
</t>
  </si>
  <si>
    <t>Комитет по ветеринарии МО, ОМСУ</t>
  </si>
  <si>
    <t>3.4.1.</t>
  </si>
  <si>
    <t xml:space="preserve">Отлов и содержание безнадзорных животных (субвенция бюджетам муниципальных образований) </t>
  </si>
  <si>
    <t>Обеспечение ОМСУ проведения мероприятий по регулированию численности безнадзорных животных</t>
  </si>
  <si>
    <t>3.4.2.</t>
  </si>
  <si>
    <t>Организация осуществления органами местного самоуправления государственных полномочий по отлову и содержанию безнадзорных животных (субвенция бюджетам муниципальных образований)</t>
  </si>
  <si>
    <t>Организация ОМСУ  мероприятий по регулированию численности безнадзорных животных</t>
  </si>
  <si>
    <t>3.4.3.</t>
  </si>
  <si>
    <t xml:space="preserve">Осуществление контроля за реализацией органами местного самоуправления переданных государственных полномочий по отлову и содержанию безнадзорных животных </t>
  </si>
  <si>
    <t>Ежегодное проведение проверок исполнения ОМСУ переданных государственных полномочий по отлову и содержанию безнадзорных животных в соответствии с утвержденным планом</t>
  </si>
  <si>
    <t>Выделение пользователям квот (объемов) водных биоресурсов для осуществления любительского и спортивного рыболовства в пресноводных объектах области</t>
  </si>
  <si>
    <t>Осуществление организационного и технического обеспечения деятельности Комиссии по регулированию добычи анадромных видов рыб в Мурманской области</t>
  </si>
  <si>
    <t>4.1.12.</t>
  </si>
  <si>
    <t>Распределение квот (объемов) добычи водных биоресурсов для осуществления рыболовства в целях обеспечения традиционного образа жизни и осуществления традиционной хозяйственной деятельности коренных малочисленных народов Севера (саами)</t>
  </si>
  <si>
    <t xml:space="preserve">Рассмотрение заявок на предоставление водных биоресурсов; выделение квот (объемов) добычи водных биоресурсов представителям саами в объеме не менее 375 тонн </t>
  </si>
  <si>
    <t>МРСХ МО, представители коренных малочисленных народов Севера (саами) и их общины</t>
  </si>
  <si>
    <t>1.Число рыбоперерабатывающих организаций, получивших государственную финансовую поддержку
2. Объем введенных мощностей на объектах рыбопереработки, построенных (реконструированных, модернизированных) с государственной поддержкой</t>
  </si>
  <si>
    <t>МРСХ МО, рыбоперерабатывающие предприятия Мурманской области</t>
  </si>
  <si>
    <t>4.2.1.</t>
  </si>
  <si>
    <t xml:space="preserve">Предоставление государственной финансовой поддержки в форме субсидии не менее 3 береговым рыбоперерабатывающим предприятиям региона </t>
  </si>
  <si>
    <t>4.2.2.</t>
  </si>
  <si>
    <t>Осуществление проверки соблюдения рыбоперерабатывающими предприятиями  условий, целей и порядка предоставления субсидий на возмещение части затрат на уплату процентов по кредитам на закупку сырья и вспомогательных материалов</t>
  </si>
  <si>
    <t>Рассмотрение документов, предоставленных береговыми рыбоперерабатывающими предприятиями, на предмет соблюдения условий, целей и порядка субсидирования</t>
  </si>
  <si>
    <t>Основное мероприятие 3. 
Содействие в улучшении инвестиционного климата для субъектов рыбохозяйственного комплекса</t>
  </si>
  <si>
    <t xml:space="preserve">МРСХ МО, предприятия рыбохозяйственного комплекса Мурманской области </t>
  </si>
  <si>
    <t>4.3.1.</t>
  </si>
  <si>
    <t xml:space="preserve">Обеспечение взаимодействия с федеральными органами государственной власти и рыбопромысловыми и рыбоперерабатывающими организациями по использованию механизмов государственной поддержки инвестиционной деятельности </t>
  </si>
  <si>
    <t>Методологическое и информационное содействие предприятиям рыбохозяйственного комплекса Мурманской области в реализации механизмов государственной поддержки, направленных на стимулирование инвестиций в рыбную отрасль</t>
  </si>
  <si>
    <t>4.3.2.</t>
  </si>
  <si>
    <t>Мониторинг реализации инвестиционных проектов по развитию рыбохозяйственного комплекса на территории Мурманской области</t>
  </si>
  <si>
    <t>Подготовка и предоставление в федеральный орган исполнительной власти в области рыболовства, органы исполнительной власти Мурманской области материалов о ходе реализации приоритетных инвестиционных проектов, направленных на развитие рыбохозяйственного комплекса региона</t>
  </si>
  <si>
    <t>4.3.3.</t>
  </si>
  <si>
    <t>Обеспечение взаимодействия с предприятиями рыбохозяйственного комплекса, использующими региональные налоговые льготы, для проведения оценки эффективности региональных налоговых льгот</t>
  </si>
  <si>
    <t>Доля организаций, предоставивших сведения для проведения оценки эффективности региональных налоговых льгот, в общем количестве организаций рыбохозяйственного комплекса, воспользовавшихся льготой, составит не менее 
60 %</t>
  </si>
  <si>
    <t>4.3.4.</t>
  </si>
  <si>
    <t>Обеспечение взаимодействия с предприятиями рыбохозяйственного комплекса для формирования прогноза потребности в кадрах в рыбной отрасли, в том числе для реализации инвестиционных проектов в рыбохозяйственном комплексе</t>
  </si>
  <si>
    <t>Формирование и направление в уполномоченные по вопросам образования и занятости населения органы государственной власти Мурманской области информации о планировании объемов подготовки рабочих и специалистов в образовательных организациях среднего и высшего профессионального образования по направлениям, соответствующим инвестиционным проектам организаций рыбохозяйственного комплекса Мурманской области</t>
  </si>
  <si>
    <t>4.3.6.</t>
  </si>
  <si>
    <t>Участие в организации ярморочно-выставочных мероприятий, конкурсов по различным направлениям деятельности предприятий рыбопромышленного комплекса, проводимых на территории Мурманской области и за ее пределами</t>
  </si>
  <si>
    <t>Продвижение на рынке продукции рыбной промышленности области, развитие рыбохозяйственного кластера</t>
  </si>
  <si>
    <t>МРСХ МО, предприятия рыбохозяйственного комплекса Мурманской области и их некоммерческие объединения</t>
  </si>
  <si>
    <t>Основное мероприятие 4. Проведение мониторинга состояния рыбопромышленного комплекса</t>
  </si>
  <si>
    <t>4.4.1.</t>
  </si>
  <si>
    <t>Мониторинг цен производителей рыбной продукции Мурманской области</t>
  </si>
  <si>
    <t>Сбор данных о текущих ценах на рыбопродукцию для внесения в систему мониторинга и прогнозирования продовольственной безопасности Российской Федерации</t>
  </si>
  <si>
    <t xml:space="preserve">Осуществлялся сбор данных о текущих ценах на рыбопродукцию производителей Мурманской области, обеспечен ввод данных в систему мониторинга </t>
  </si>
  <si>
    <t>4.4.2.</t>
  </si>
  <si>
    <t xml:space="preserve">Мониторинг объектов производства (выращивания) и реализации продукции промышленного рыбоводства </t>
  </si>
  <si>
    <t>Ежеквартальный сбор сведений организаций аквакультуры и ввод сводной информации по региону в систему государственного информационного обеспечения в сфере сельского хозяйства в части рыбоводства</t>
  </si>
  <si>
    <t>4.4.3.</t>
  </si>
  <si>
    <t xml:space="preserve">Подготовка материалов для разработки среднесрочного и долгосрочного прогнозов социально-экономического развития региона в сфере рыбохозяйственного комплекса </t>
  </si>
  <si>
    <t xml:space="preserve">Своевременное представление в уполномоченный орган государственной власти Мурманской области в сфере прогнозирования обоснованных прогнозов развития рыбохозяйственного комплекса в соответствии с порядком, утвержденным Правительством Мурманской области </t>
  </si>
  <si>
    <t>4.4.4.</t>
  </si>
  <si>
    <t>Мониторинг реализации мероприятий, осуществляемых в рыбохозяйственном комплексе региона</t>
  </si>
  <si>
    <t>Подготовка и предоставление в установленные сроки  информации в федеральные и региональные органы государственной власти о реализации мероприятий в рыбохозяйственном комплексе Мурманской области</t>
  </si>
  <si>
    <t>4.4.5.</t>
  </si>
  <si>
    <t>Мониторинг социально-экономического положения градо- и поселкообразующих организаций рыбохозяйственного комплекса</t>
  </si>
  <si>
    <t>Ежеквартальный сбор, анализ и ввод в Информационно-аналитическую систему Мурманской области данных о социально-экономическом положении градо- и поселкообразующих организаций</t>
  </si>
  <si>
    <t>4.5.</t>
  </si>
  <si>
    <t>Основное мероприятие 5. Осуществление государственной поддержки субъектов аквакультуры</t>
  </si>
  <si>
    <t xml:space="preserve">1. Количество сформированных рыбоводных участков (нарастающим итогом). 
2. Прирост объема производства продукции товарной аквакультуры, включая товарную аквакультуру осетровых видов рыб, в рамках инвестиционных проектов, реализуемых с государственной поддержкой.
3. Объем введенных мощностей на объектах, реализуемых в рамках инвестиционных проектов, направленных на развитие товарной аквакультуры, построенных (реконструированных, модернизированных) с государственной поддержкой. </t>
  </si>
  <si>
    <t>МРСХ МО, предприятия аквакультуры Мурманской области</t>
  </si>
  <si>
    <t>4.5.1.</t>
  </si>
  <si>
    <t>Предоставление субсидии  сельскохозяйственным товаропроизводителям на возмещение части процентной ставки по кредитам, полученным в российских кредитных организациях, на развитие аквакультуры (рыбоводство)</t>
  </si>
  <si>
    <t xml:space="preserve">Предоставление государственной финансовой поддержки в форме субсидии не менее 2 предприятиям аквакультуры региона </t>
  </si>
  <si>
    <t>4.5.2.</t>
  </si>
  <si>
    <t>Осуществление проверки соблюдения условий, целей и порядка предоставления субсидий сельскохозяйственным товаропроизводителям на возмещение части процентной ставки по кредитам, полученным в российских кредитных организациях,  на развитие аквакультуры (рыбоводство)</t>
  </si>
  <si>
    <t xml:space="preserve">Рассмотрение документов, предоставленных предприятиями аквакультуры, на предмет соблюдения условий, целей и порядка субсидирования </t>
  </si>
  <si>
    <t>4.5.3.</t>
  </si>
  <si>
    <t>Осуществление организационного и технического обеспечения деятельности рабочей группы по развитию аквакультуры Мурманской области</t>
  </si>
  <si>
    <t>Прием и рассмотрение заявок, организация работы Комиссии по определению границ рыбоводных участков Мурманской области; проведение не менее 1 заседания в год</t>
  </si>
  <si>
    <t>4.5.4.</t>
  </si>
  <si>
    <t>Подготовка информационных и аналитических материалов, обеспечение взаимодействия с организациями аквакультуры по вопросам правоприменения в сфере рыбоводства, выработка решений по проблемным вопросам; проведение не менее 1 заседания в год</t>
  </si>
  <si>
    <t>Основное мероприятие 6. 
Осуществление мер по сохранению и пополнению запасов лососевых видов рыб</t>
  </si>
  <si>
    <t xml:space="preserve">МРСХ МО, научные организации, предприятия аквакультуры </t>
  </si>
  <si>
    <t>4.6.1.</t>
  </si>
  <si>
    <t xml:space="preserve">Осуществление мероприятий по искусственному воспроизводству ценных видов водных биоресурсов </t>
  </si>
  <si>
    <t>Проведение работ по отсадке производителей водных биоресурсов, отбору половых продуктов, закладке икры, выращиванию молоди рыб и ее выпуску в естественные водоемы Мурманской области в количестве не менее 561,0 тыс. экз.</t>
  </si>
  <si>
    <t>5.</t>
  </si>
  <si>
    <t>Подпрограмма 5 «Обеспечение реализации государственной  программы Мурманской области «Развитие рыбного и сельского хозяйства, регулирование рынков сельскохозяйственной продукции, сырья и продовольствия»</t>
  </si>
  <si>
    <t>5.1.</t>
  </si>
  <si>
    <t>Основное мероприятие 1. Обеспечение реализации государственных функций и предоставления государственных услуг в сфере рыбного, сельского хозяйства, пищевой и перерабатывающей промышленности, регулирования рынка сельскохозяйственной продукции, сырья и продовольствия</t>
  </si>
  <si>
    <t>5.1.1.</t>
  </si>
  <si>
    <t>Обеспечение реализации государственных функций и представления государственных услуг Министерством рыбного и сельского хозяйства Мурманской области</t>
  </si>
  <si>
    <t>Финансовое обеспечение реализации 61 функции Министерства рыбного и сельского хозяйства Мурманской области и предоставления 6 государственных услуг Министерством рыбного и сельского хозяйства Мурманской области</t>
  </si>
  <si>
    <t>Обеспечение финансирования реализации 61 функции Министерства рыбного и сельского хозяйства Мурманской области и предоставления 6 государственных услуг Министерством рыбного и сельского хозяйства Мурманской области</t>
  </si>
  <si>
    <t>5.2.</t>
  </si>
  <si>
    <t>Основное мероприятие 2. Обеспечение реализации государственных функций и оказания государственных услуг в сфере ветеринарии</t>
  </si>
  <si>
    <t>5.2.1.</t>
  </si>
  <si>
    <t>Обеспечение реализации государственных функций и предоставления государственных услуг Комитетом по ветеринарии Мурманской области</t>
  </si>
  <si>
    <t>Финансовое обеспечение реализации 16 функций Комитета по ветеринарии МО
 и предоставления 5 государственных услуг, оказываемых Комитетом по ветеринарии МО</t>
  </si>
  <si>
    <t>Обеспечено финансирование реализации 16 функций Комитета по ветеринарии МО
 и предоставления 5 государственных услуг, оказываемых Комитетом по ветеринарии МО</t>
  </si>
  <si>
    <t>Не все получатели субсидии выполнили заявленные к субсидированию объемы продукции животноводства.</t>
  </si>
  <si>
    <t>10.5</t>
  </si>
  <si>
    <t>В 2018 году по выявленным нарушениям требований ветеринарного законодательства выдано 83 предприсания для устранения нарушений, 79 из которых на 01.01.2019 года выполнены, что сотавило 95%.</t>
  </si>
  <si>
    <t>В июле 2018 года на предприятие ввезена инфицированная вирусом африканско чумы свиней (АЧС) мясная продукция, в связи с чем установлены 5 инфицированных АЧС объектов, что не является случаем возникновения очага АЧС.</t>
  </si>
  <si>
    <t xml:space="preserve">В конце 2018 года выявлен 1 случай возникновения в ЛПХ пастереллеза свиней из-за нарушений требований ветеринарно-санитарных правил содержания свиней. </t>
  </si>
  <si>
    <t xml:space="preserve">Из 37 зданий требуется  ремонт 2 зданий: Полярнозоринской городской ветеринарной станции и Североморской городской ветеринарной станции  </t>
  </si>
  <si>
    <t>Не принят (в 2018 году отсутствовали случаи возникновения очагов особо опасных болезней животных)</t>
  </si>
  <si>
    <t>В июле 2018 года на предприятие ввезена инфицированная вирусом африканско чумы свиней (АЧС) мясная продукция, в связи с чем установлены 5 инфицированных АЧС объектов, что не является случаем возникновения очага АЧС. Вместе с тем, в соответствии с ветеринарным законодательством, принято постановление Губернатора Мурманской области от 19.07.2018 № 73-ПГ «Об установлении ограничительных мероприятий (карантина) по африканской чуме свиней на территории Мурманской области»</t>
  </si>
  <si>
    <t>средний уровень</t>
  </si>
  <si>
    <t>от 24.10.2018 № 479-ПП "О внесении изменений в некоторые постановления Правительства Мурманской области"</t>
  </si>
  <si>
    <t>от 31.05.2018 № 247-ПП "О внесении изменений в постановление Правительства Мурманской области от 24.07.2015 № 316-ПП";
от 12.12.2018 № 570-ПП "О внесении изменений в Правила предоставления субсидий на возмещение части затрат на уплату процентов по кредитам, полученным в российских кредитных организациях на развитие аквакультуры (рыбоводство) и товарного осетроводства"</t>
  </si>
  <si>
    <t>Информация о реализации мер государственного правового регулирования в 2018 году</t>
  </si>
  <si>
    <t>4.1.13.</t>
  </si>
  <si>
    <t>Основное мероприятие 2. Оказание государственной поддержки предприятиям региона, осуществляющим береговую переработку водных биоресурсов</t>
  </si>
  <si>
    <t>1. Объем введенных мощностей на объектах береговой рыбопереработки, построенных (реконструированных, модернизированных) с государственной поддержкой.
2. Объем введенных мощностей на объектах, реализуемых в рамках инвестиционных проектов, направленных на развитие товарной аквакультуры, построенных (реконструированных, модернизированных) с государственной поддержкой</t>
  </si>
  <si>
    <t>Подготовлена и направлена информация о мероприятиях в сфере рыбохозяйственного комплекса в рамках реализации планов развития региона</t>
  </si>
  <si>
    <t>Осуществление организационного и технического обеспечения деятельности Комиссии по определению границ рыбоводных участков Мурманской области</t>
  </si>
  <si>
    <t>МРСХ МО, Мурманский филиал ФГБУ "Главрыбвод"</t>
  </si>
  <si>
    <t>Количество абитуриентов направленных на обучение от Мурманской области не мене 2-х человек ежегодно</t>
  </si>
  <si>
    <t>Количество  семей, улучшивших жилищные условия в рамках реализации мероприятий подпрограммы не менее 2-х ежегодно</t>
  </si>
  <si>
    <t xml:space="preserve">от 20.02.2018 № 84-ПП ""О внесении изменений в Порядок предоставления грантов на поддержку начинающих фермеров"
</t>
  </si>
  <si>
    <t xml:space="preserve">от 02.08.2018 N 361-ПП "О внесении изменений в постановление Правительства Мурманской области от 28.03.2014 N 162-ПП"
</t>
  </si>
  <si>
    <t xml:space="preserve">от 22.03.2018 N 133-ПП "О внесении изменений в Правила предоставления субсидии на повышение продуктивности в молочном скотоводстве"Правил предоставления из областного бюджета субсидий на компенсацию части затрат на приобретение молодняка крупного рогатого скота для откорма, утвержденных постановлением Правительства Мурманской области от 31.12.2015 N 627-ПП
</t>
  </si>
  <si>
    <t xml:space="preserve">от 31.05.2018 N 246-ПП "О внесении изменений в некоторые постановления Правительства Мурманской области" (Изменения в постановления Правительства Мурманской области: от 31.12.2015 N 627-ПП,  от 21.10.2016 N 525-ПП, от 21.02.2017 N 87-ПП)
</t>
  </si>
  <si>
    <t>2018 год</t>
  </si>
  <si>
    <t xml:space="preserve">от 15.08.2018 N 387-ПП "Об утверждении Правил предоставления субсидии на возмещение части затрат на восстановление внутрихозяйственных мелиоративных систем"
</t>
  </si>
  <si>
    <t xml:space="preserve"> от 30.08.2018 N 406-ПП "О внесении изменений в некоторые постановления Правительства Мурманской области"  (Изменения в постановления Правительства Мурманской области: от 02.06.2014 N 281-ПП/8,  от 27.06.2014 N 326-ПП, от 21.02.2017 N 83-ПП, от 21.02.2017 N 87-ПП, от 27.02.2017 N 94-ПП, от 09.08.2017 N 403-ПП)
</t>
  </si>
  <si>
    <t xml:space="preserve"> от 12.12.2018 N 571-ПП "О внесении изменений в некоторые постановления Правительства Мурманской области" (Изменения в постановления Правительства Мурманской области: от 31.12.2015 N 627-ПП, от 21.10.2016 N 525-ПП, от 21.02.2017 N 87-ПП,  от 09.08.2017 N 403-ПП, от 02.06.2014 N 281-ПП/8)
</t>
  </si>
  <si>
    <t>Реализация мяса крупного рогатого скота малыми формами хозяйствования в количестве не менее 40 тонн ежегодно</t>
  </si>
  <si>
    <t>Субсидия на повышение продуктивности в молочном скотоводстве (несофинансируемая часть)</t>
  </si>
  <si>
    <t xml:space="preserve">Поддержка производства кормовых культур по перечню, утверждаемому приказом МРСХ МО
 </t>
  </si>
  <si>
    <t>Тысяча тонн</t>
  </si>
  <si>
    <t>В связи с уменьшением  квоты на треску и пикшу для прибрежного рыболовства, которые являются основным сырьем для производства филе на береговых рыбофабриках</t>
  </si>
  <si>
    <t>Положительная динамика показателя возможна в случае увеличения Росрыболовством квоты для ведения прибрежного промысла и поступления охлажденного сырья на береговые рыбофабрики</t>
  </si>
  <si>
    <t xml:space="preserve">Ускоренный рост рыбы с связи с более интенсивным потреблением корма, обусловленным сложившимся в отчетном году благоприятным температурным режимом для выращивания атлантического лосося и радужной форели, а также существенное превышение фактической навески рыбопосадочного материала, использованного в 2018 году </t>
  </si>
  <si>
    <t>Доля самоходных транспортных средств (тракторы, автомобили) со сроком эксплуатации более 10 лет в структуре парка сельхозтехники</t>
  </si>
  <si>
    <t>На рост показателя оказала влияние стабилизация ситуации молочном животноводстве региона.</t>
  </si>
  <si>
    <t>Племенное условное маточное поголовье сельскохозяйственных животных</t>
  </si>
  <si>
    <t>Ввод (приобретение) жилья для граждан, проживающих в сельской местности, в том числе для молодых семей и молодых специалистов</t>
  </si>
  <si>
    <t>Ввод (приобретение) жилья для молодых семей и молодых специалистов, проживающих в сельской местности</t>
  </si>
  <si>
    <t xml:space="preserve">Увеличение значения показателя 2018 года связано с тем, что гражданами-участниками мероприятий приобреталось жилье меньшей стоимостью и большей площадью за счет вложения собственных средств (в 2 раза больше запланированных). </t>
  </si>
  <si>
    <t>5</t>
  </si>
  <si>
    <t>Подпрограмма 5. "Обеспечение реализации государственной программы Мурманской области "Развитие рыбного и сельского хозяйства, регулирование рынков сельскохозяйственной продукции, сырья и продовольствия "</t>
  </si>
  <si>
    <t>Сведения о достижении значений показателей государственной программы в 2018 году*</t>
  </si>
  <si>
    <t>4.1</t>
  </si>
  <si>
    <t>Единица</t>
  </si>
  <si>
    <t>Мероприятие носит заявительный характер. Резкое увеличение количества заявлений во втором полугодии отчётного года связано с вступлением в силу с 01.01.2019 изменений в законодательство о рыболовстве, предусматривающих отмену института рыбопромысловых участков и введение рыболовных участков, для формирования которых  установлены более развёрнутые требования</t>
  </si>
  <si>
    <t>4.2</t>
  </si>
  <si>
    <t>Километр; тысяча метров</t>
  </si>
  <si>
    <t>По результатам определения начальной цены контракта исполнителю установлен объем работ, превышающий запланированный</t>
  </si>
  <si>
    <t>4.3</t>
  </si>
  <si>
    <t>Объем предоставленных в пользование водных биоресурсов</t>
  </si>
  <si>
    <t>Тонна; метрическая тонна (1000 кг)</t>
  </si>
  <si>
    <t>Мероприятие имеет заявительный характер. Законодательством не установлены ограничения в части предоставления водных биоресурсов представителям коренного малочисленного народа Севера саами</t>
  </si>
  <si>
    <t>4.4</t>
  </si>
  <si>
    <t>4.5</t>
  </si>
  <si>
    <t>Объем введенных мощностей на объектах береговой рыбопереработки, построенных (реконструированных, модернизированных) с государственной поддержкой</t>
  </si>
  <si>
    <t>Инвестор не заявился на субсидирование процентной ставки по кредиту, т.к. что потребность в банковском кредитовании не возникла в связи с предоставлением поставщиком рассрочки за приобретаемое оборудование</t>
  </si>
  <si>
    <t>Информирование потенциальных инвесторов о существующих мерах государственной поддержки</t>
  </si>
  <si>
    <t>4.6</t>
  </si>
  <si>
    <t>4.7</t>
  </si>
  <si>
    <t>Тысяча штук</t>
  </si>
  <si>
    <t>Уточнение показателей в рамках государственного задания на 2018 год  для Мурманского филиала ФГБУ "Главрыбвод"</t>
  </si>
  <si>
    <t>4.9</t>
  </si>
  <si>
    <t>4.10</t>
  </si>
  <si>
    <t xml:space="preserve">Прирост объема производства продукции товарной аквакультуры, включая товарную аквакультуру осетровых видов рыб, в рамках инвестиционных проектов, реализуемых с государственной поддержкой </t>
  </si>
  <si>
    <t>4.11</t>
  </si>
  <si>
    <t xml:space="preserve"> К сельхозтоваропроизводителям, не выполнившим показатели, предъявлены штрафные санкции. 
 В целях выполнения плановых показателей результативности, сельхозтоваропроизводителями ГОУСП «Тулома» и ООО «Полярная звезда» для проведения сезонных полевых работ в 2019 году приобретены колесный трактор и кормоуборочная техника
</t>
  </si>
  <si>
    <t>высокий уровень</t>
  </si>
  <si>
    <t>Значение показателя предварительные, официальные статистические данные будут представлены в июле 2019 года.</t>
  </si>
  <si>
    <t>В 2018 году ветеринарно-санитарной экспертизе подвергнуто 290 758,134 т поступившей в регион пищевой продукции животного происхождения, из которой выявлено 65,218 т некачественной и опасной, что составило 0,02%.</t>
  </si>
  <si>
    <t xml:space="preserve">В 2018 году увеличилась доля поступившей в регион некачественной и опасной пищевой продукции животного происхождения </t>
  </si>
  <si>
    <t>Большое количество зданий государственной ветеринарной службы, требующих ремонта</t>
  </si>
  <si>
    <t>Увеличение количества граждан, обратившихся за проведением вакцинации против бешенства</t>
  </si>
  <si>
    <t>Увеличение количества обращений физических и юридических лиц в целях проведения диагностических иссследований, необходимых для перевозки животных за пределы Мурманской области</t>
  </si>
  <si>
    <t xml:space="preserve">Незначительное снижение количества заявок на отлов безнадзорных животных в муниципальных образованиях Мурманской области </t>
  </si>
  <si>
    <t>Рассмотрение заявок, организация работы Комиссии по регулированию добычи анадромных видов рыб в Мурманской области;  проведение не менее 1 заседания в год; обеспечение распределения между пользователями квот добычи анадромных видов рыб в объеме не менее 80 тонн в год</t>
  </si>
  <si>
    <t xml:space="preserve">Среднемесячная заработная плата работников сельского хозяйства, работающих на предприятиях, являющихся получателями государственной поддержки (без субъектов малого предпринимательства)
</t>
  </si>
  <si>
    <t>Увеличение МРОТ работникам Крайнего Севера.</t>
  </si>
  <si>
    <t xml:space="preserve">Невыполнение показателя обусловлено ростом цен на горюче-смазочные материалы (ГСМ), запчасти и почвообрабатывающую технику, что не позволило двум крупным предприятиям ООО «Полярная звезда» и ГОУСП «Тулома» подготовить почву и провести весенний сев на площади, соответствующей уровню 2017 года.
</t>
  </si>
  <si>
    <t>некорректная методика расчета значения показателя МСХ России</t>
  </si>
  <si>
    <t>кв. м.</t>
  </si>
  <si>
    <t>В регионе возоновлено свиноводство. В ГОУСП "Тулома" (н.п. Лейпи) увеличено поголовье свиней.</t>
  </si>
  <si>
    <t>На резкое снижение совокупного финансового результата повлияли итоги деятельности ООО «Полярная звезда» (сельхозпредприятием по итогам года получен отрицательный финансовый результат в размере -132,3 млн.рублей в результате переоценки внеоборотных активов, не включаемый в чистую прибыль)</t>
  </si>
  <si>
    <t xml:space="preserve">Превышение фактического значения показателя над запланированным связано с ростом производства молока в хозяйствах всех видов. Снижение динамики по сравнению с 2017 годом связано с уменьшением производства молока в СХПК "Тундра". </t>
  </si>
  <si>
    <t>В племрепродукторе увеличили количество голов и реализацию</t>
  </si>
  <si>
    <t>Прирост поголовья в СХПК "Тундра и СХПК ОПХ МНС "Оленевод"</t>
  </si>
  <si>
    <t>Прирост маточного поголовья в СХПК "Тундра".</t>
  </si>
  <si>
    <t>Оценка эффективности реализации государственной программы «Развитие рыбного и сельского хозяйства, регулирование рынков сельскохозяйственной продукции, сырья и продовольствия» в 2018 году</t>
  </si>
  <si>
    <t>К2 (динамика значений показателей по сравнению с 2017 годом)</t>
  </si>
  <si>
    <t>запланировано на отчетный год</t>
  </si>
  <si>
    <t>Региональный проект "Создание системы поддержки фермеров и развитие сельской кооперации"</t>
  </si>
  <si>
    <t xml:space="preserve">Количество вовлеченных в субъекты малого и среднего предпринимательства , осуществляющих деятельность в сфере сельского хозяйства, в том числе за счет средств госу </t>
  </si>
  <si>
    <r>
      <t>Основное мероприятие 1.  Осуществление регионального государственного ветеринарного надзора и контроля</t>
    </r>
    <r>
      <rPr>
        <b/>
        <sz val="10"/>
        <rFont val="Times New Roman"/>
        <family val="1"/>
        <charset val="204"/>
      </rPr>
      <t/>
    </r>
  </si>
  <si>
    <t xml:space="preserve">Подготовка и выдача заключений о соответствии (несоответствии) продукции, подконтрольной государственной ветеринарной службе Мурманской области, требованиям законодательства к ее качеству и безопасности
 </t>
  </si>
  <si>
    <t>Выплаты (компенсация расходов по оплате коммунальных услуг) производятся согласно фактически представленным документам от работников учреждений</t>
  </si>
  <si>
    <r>
      <t>Основное мероприятие 3. Обеспечение надлежащего материально-технического и санитарного состояния объектов инфраструктуры ветеринарии</t>
    </r>
    <r>
      <rPr>
        <b/>
        <sz val="10"/>
        <rFont val="Times New Roman"/>
        <family val="1"/>
        <charset val="204"/>
      </rPr>
      <t/>
    </r>
  </si>
  <si>
    <t xml:space="preserve">Обеспечено сопровождение, обновление, настройка программного обеспечения учреждений. 
</t>
  </si>
  <si>
    <t>Посредством мобильного ветеринарного пункта предоставлены ветеринарные услуги  в следующих отдаленных муниципальных образованиях: п.Видяево, Гаджиево, ЗАТО г. Островной, отд. 3 Североморск, поселки Коашва, Оленья Губа, Лиинахамари, Корзуново, Раякоский.</t>
  </si>
  <si>
    <r>
      <t xml:space="preserve">Основное мероприятие 4. Регулирование численности безнадзорных животных </t>
    </r>
    <r>
      <rPr>
        <b/>
        <sz val="10"/>
        <rFont val="Times New Roman"/>
        <family val="1"/>
        <charset val="204"/>
      </rPr>
      <t/>
    </r>
  </si>
  <si>
    <t>нет</t>
  </si>
  <si>
    <t xml:space="preserve">Перечисление межбюджетных трансфертов (субвенций) производится в соответствии с фактически поступившими заявками от ОМСУ Мурманской области </t>
  </si>
  <si>
    <t>Субсидия будет выплачена в 4 квартале</t>
  </si>
  <si>
    <t xml:space="preserve">Проведен комплекс посевных работ на площади 1,7 тыс. га. </t>
  </si>
  <si>
    <t xml:space="preserve">Проведен комплекс посевных работ на площади 6,3 тыс. га. </t>
  </si>
  <si>
    <t>Оценка степени выполнения мероприятия проводится в IV квартале по факту завершения уборочных работ.</t>
  </si>
  <si>
    <t>Субсидия выплачиваеется по фактически представленным документам, освоение планируется до конца года</t>
  </si>
  <si>
    <t>Выполнение запланировано на конец 2019 года</t>
  </si>
  <si>
    <t>К(Ф)Х произведено  и реализовано мяса крупного рогатого скота в количестве более 15 тонн в живом весе  (по оперативной информации)</t>
  </si>
  <si>
    <t xml:space="preserve">Субсидия выплачена на содержание 50,177 тыс. голов оленей, по фактическим затратам на их содержание. </t>
  </si>
  <si>
    <t>Субсидия выплачивается поквартально</t>
  </si>
  <si>
    <t>МРСХ МО, Полярный филиал ФГБНУ "ВНИРО"</t>
  </si>
  <si>
    <t>Выполнение мероприятия запланировано на IV квартал</t>
  </si>
  <si>
    <t>Рассмотрение заявок, организация работы Комиссии по регулированию добычи анадромных видов рыб в Мурманской области;  проведение не менее 1 заседания в год; обеспечение распределения между пользователями объемов добычи (вылова)  анадромных видов рыб в объеме не менее 80 тонн в год</t>
  </si>
  <si>
    <t>Субсидии предоставлены 2 организациям береговой рыбопереработки на возмещение затрат по кредитам, привлеченным на закупку сырья и вспомогательных материалов</t>
  </si>
  <si>
    <t>Осуществлена проверка соблюдения условий, целей и порядка субсидирования по  кредитным договорам. Проверены расчеты размера субсидии и документы к ним, поступившие от 2 организаций</t>
  </si>
  <si>
    <t>Материалы о ходе реализации инвестиционных проектов в рыбохозяйственном комплексе региона подготовлены и предоставлены в Минэкономразвития МО (от 02.07.2019 №13/2341) и в Минпромразвития МО (от 14.02.2019 №13-02/408-АА; от 05.06.2019-АИ)</t>
  </si>
  <si>
    <t xml:space="preserve">частично </t>
  </si>
  <si>
    <t>Проверены документы, поступившие от 2 организаций, на предмет соблюдения условий, целей и порядка субсидирования по 2 кредитным договорам, проверены 14 расчетов размера субсидии</t>
  </si>
  <si>
    <t>Выполнение мероприятия запланировано на  IV квартал</t>
  </si>
  <si>
    <t>4.7.</t>
  </si>
  <si>
    <t>Региональный проект «Экспорт продукции АПК»</t>
  </si>
  <si>
    <t>Объем экспорта рыбы и морепродуктов (в 2019 году - 1080 млн. долл. США)</t>
  </si>
  <si>
    <t>Выплачено часть субсидии на произведенную и реализованную продукцию</t>
  </si>
  <si>
    <t>Направлен один человек, еще трех планируется направить на обучение до конца 2019 года</t>
  </si>
  <si>
    <t>Выплата Гранта планируется к концу 2019</t>
  </si>
  <si>
    <t>Реализация мероприятий планируется до конца 2019 года</t>
  </si>
  <si>
    <t>Выполнение мероприятий запланировано до конца 2019 года</t>
  </si>
  <si>
    <t xml:space="preserve">Субсидия на финансовое обеспечение
затрат, связанных с осуществлением  текущей  деятельности  центра компетенций в сфере сельскохозяйственной кооперации и поддержки фермеров Мурманской области  </t>
  </si>
  <si>
    <t>1.5.1.</t>
  </si>
  <si>
    <t>Субсидия на финансовое обеспечение
затрат, связанных с осуществлением  текущей  деятельности  центра компетенций в сфере сельскохозяйственной кооперации и поддержки фермеров Мурманской области  (несофинансироуемая часть)</t>
  </si>
  <si>
    <t>1.5.2.</t>
  </si>
  <si>
    <t>1.5.3.</t>
  </si>
  <si>
    <t>Грант "Агростартап"</t>
  </si>
  <si>
    <t>Количество вновь созданных субъектов МСП в сельском хозяйстве (КФХ). 2019 год - 2 единицы</t>
  </si>
  <si>
    <t>Количество работников, зарегистрированных в Пенсионном фонде РФ, ФСС РФ, принятых КФХ в году получения грантов «Агростартап». 2019 год - 4 человека</t>
  </si>
  <si>
    <t xml:space="preserve">За 9 месяцев 2019 года проведено 60 проверок, из них в соответствии с планом – 8. В связи с выявленными нарушениями требований ветеринарного законодательства выдано 32 предписания, составлено 48 протоколов об административных правонарушениях, назначено  2 предупреждения. Составлено 77 протоколов об административных правонарушениях на граждан. 
Наложено административных штрафов на общую сумму 631,5 тыс. руб.  
</t>
  </si>
  <si>
    <t>На 01.10.2019 2 ветеринарных специалиста обратились в Комитет для их  регистрации, которые были зарегистрированы в установленные административным регламентом сроки, в т.ч. 1 ИП - переоформлено свидетельство.</t>
  </si>
  <si>
    <t xml:space="preserve">Проведено 58 ветеринарно-санитарных обследований. Выявлен 1 хозяйствующий субъект, не соответствующий ветеринарно-санитарным требованиям. </t>
  </si>
  <si>
    <t xml:space="preserve">Рассмотрено 161 заявлений на выдачу разрешений на вывоз (ввоз) за (в) пределы Мурманской области животных, продукции и грузов, подконтрольных государственной ветеринарной службе. Выдано 155 разрешений, отказано в 6 случаях. </t>
  </si>
  <si>
    <t>Оформлено 14 заключений о соответствии продукции, подконтрольной государственной ветеринарной службе Мурманской области, требованиям законодательства к ее качеству и безопасности. Выдано 2 постановления о запрещении использования продукции по назначению, в соответствии с которыми направлено на уничтожение 3,88 т рыбной продукции.</t>
  </si>
  <si>
    <t xml:space="preserve">Своевременно согласовано по 44 заявлениям, в 7 случаях отказано. </t>
  </si>
  <si>
    <t>Приобретены ветеринарные препараты для диагностики вируса африканской чумы свиней. Закуплены дезинфицирующие и дератизационные средства; комбинезоны одноразовые. На 01.10.2019 обеспечено благополучие региона по АЧС.</t>
  </si>
  <si>
    <t xml:space="preserve">Часть мероприятий запланирована
 на 4 квартал 2019 г. </t>
  </si>
  <si>
    <t>Произведены выплаты 46 сотрудникам учреждений для оплаты проезда к месту использования отпуска и обратно</t>
  </si>
  <si>
    <t>Кассовый расход субсидий на выполнение государственного задания за 9 месяцев 2019 года в бюджетных учреждениях составил 66,4% от годового объема субсидий  в связи с выплатой заработной платы работникам и уплатой страховых взносов за сентябрь в октябре месяце 2019 года.</t>
  </si>
  <si>
    <t>ГОБВУ "Мурманская облСББЖ": приобретены материальные запасы для осуществления мероприятий в целях профилактики и борьбы с особо опасными заболеваниями животных (перчатки неопреновые (32 пары), шприцы трехкомпонентные, игла 0,6*30 мм (5 000 шт.), пробирки вакуумные с активатором свертывания для исследования сыворотки (19 800 шт.), иглодержатели (5 000 шт.), иглы двухсторонние (19 800 шт.). бирки ушные круглые (10 150 шт).
ГОБВУ "Мурманская облветлаборатория": приобретено лабораторное оборудование  анализатор ртути, ламинарный бокс.</t>
  </si>
  <si>
    <t>За 9 месяцев 2019 года фактически отловлено 3048 голов безнадзорных животных</t>
  </si>
  <si>
    <t xml:space="preserve">Межбюджетные трансферты (субвенции) перечислены в соответствии с фактически предоставленными заявками от ОМСУ Мурманской области; 
причины низкого показателя фактического количества отловленных безнадзорных животных по сравнению с прогнозируемым следующие:  -погодные условия в 1 квартале 2019 г.: интенсивные осадки и низкая температура воздуха (животные прячутся); -большое количество объектов закрытого типа, на территории которых доступ закрыт для отлавливающих организаций (в т.ч. воинские части); - перезаключение муниципальных контрактов в связи с изменениями законодательства (вступление в силу Закона Мурманской области от 16.07.2019 № 2402-01-ЗМО) 
</t>
  </si>
  <si>
    <t>В муниципальных образованиях Мурманской области произведены расходы на оплату труда и начисления на выплаты по оплате труда; приобретены канцелярские товары, оргтехника, офисная мебель.</t>
  </si>
  <si>
    <t xml:space="preserve">На 01.10.2019 года проведено 12 проверок ОМСУ: г. Мончегорска, с.п. Корзуново, с.п. Ловозеро, ЗАТО п. Видяево, ЗАТО г. Североморск, ЗАТО г. Заозерск, Междуречье, ЗАТО Островной, Варзуга, Пушной, Апатиты, Кандалакша. Администрацией г. Мончегорск замечания устранены. </t>
  </si>
  <si>
    <t>В связи с реконструкцией коровника (помещения для содержания и выращивания крупного рогатого скота) ИП Захаровой было закуплено меньше телят для откорма чем планировалось, соответственно снизилось производство и реализация мяса. (Проектом изменения в ГП, предусмотрено изменение показателя в сторону уменьшения (20 тонн ежегодно) и уменьшение финансирования данного мероприятия.</t>
  </si>
  <si>
    <t>По состоянию на 01.10.2019 созданы 2 новых К(Ф)Х</t>
  </si>
  <si>
    <t>Произведена выплата 2 грантов победителям.</t>
  </si>
  <si>
    <t>Произведена выплата 2 грантов победителям. Регистрация работников в ПФР и ФСС планируется в декабре 2019 года.</t>
  </si>
  <si>
    <t>За 9 месяцев 4 сельских семей - участников программы улучшили жилищные условия</t>
  </si>
  <si>
    <t>Причины низкой (менее 70%) степени освоения средств, невыполнения мероприятий</t>
  </si>
  <si>
    <t>По состоянию на 01.10.2019  сельскохозяйственными товаропроизводителями всех форм приобретена 21 единица различной техники и оборудования  в т.ч.  3 самоходных погрузчика и 1 экскаватор, 3 грузовых автомобиля, 2 тракторных прицепа, 5 единиц кормоуборочной техники и 7 единиц оборудования для механизации трудоемких работ в животноводстве, кормоприготовления и первичной переработки продукции.</t>
  </si>
  <si>
    <t>Из-за  финансовоых проблем ООО "Молочная ферма "Полярная звезда" утратило квалифицированные кадры механизаторов, не смогло подготовить технику и, имея высококачественные семена, посеяло только 27 га (7% к 2018). Кроме того, сократили посевные площади СХПК "Тундра" (50% к 2018) и ГОУСП "Тулома" (93% к 2018).</t>
  </si>
  <si>
    <t xml:space="preserve">Сельскохозяйственными товаропроизводителями области закуплено 483,6 т семян кормовых культур (71% к 2018) на общую сумму 9,448 млн. руб. (75% к затратам 2018). Под урожай 2019 года высеяно 403,2 т семян на площади 1817 га (73% к плану и 75% к уровню 2018).    К субсидированию принято 7,701 млн. руб. (65,76% к уровню 2018).  </t>
  </si>
  <si>
    <t>Субсидия выплачена сельскохозяйственным товаропроизводителям на произведенное и реализованное молоко.</t>
  </si>
  <si>
    <t xml:space="preserve">Поголовье коров по сотоянию на 01.10.2019 - 1277 голов. Показатель по результату оценивается по итогам года. </t>
  </si>
  <si>
    <t>АНО «Центр компетенций в сфере сельскохозяйственной кооперации и поддержки фермеров Мурманской области» зарегистрирован. В связи с тем, что финансирование деятельности ЦК возможно после изменения Закона о бюджете МО и внесения в него соответствующих целевых статей. Приобретение оборудования и принятие сотрудников ЦК будет осуществлено до 15 декабря текущего года.</t>
  </si>
  <si>
    <t>4.</t>
  </si>
  <si>
    <t>МРСХ МО, рыбодобывающие, рыбоперерабатывающие предприятия, предприятия аквакультуры Мурманской области</t>
  </si>
  <si>
    <t xml:space="preserve">Основное мероприятие 1. Организация рыболовства в прибрежной зоне и пресноводных объектах области </t>
  </si>
  <si>
    <t xml:space="preserve">1. Количество сформированных рыбопромысловых участков (нарастающим итогом). 
2. Объем предоставленных в пользование водных биоресурсов
3. Протяженность береговой полосы водных объектов рыбохозяйственного значения, на которой выполнены рыбохозяйственные мероприятия (нарастающим итогом). </t>
  </si>
  <si>
    <t>МРСХ МО, ФГБНУ "ПИНРО", рыбодобывающие, рыбоперерабатывающие предприятия Мурманской области, представители коренных малочисленных народов Севера (саами) и их общины</t>
  </si>
  <si>
    <t>4.1.1.</t>
  </si>
  <si>
    <t xml:space="preserve">Осуществление рыбохозяйственных мероприятий в целях сохранения водных биологических ресурсов </t>
  </si>
  <si>
    <t>Проведение очистки береговой полосы водных объектов рыбохозяйственного значения от мусора, протяженностью не менее 10 км в год</t>
  </si>
  <si>
    <t>4.1.3.</t>
  </si>
  <si>
    <t>Осуществление организационного и технического обеспечения деятельности Комиссии по определению границ рыбопромысловых участков Мурманской области</t>
  </si>
  <si>
    <t>Подготовка информационных материалов, организация работы Комиссии по определению границ рыбопромысловых участков Мурманской области; проведение не менее 2 заседаний в год</t>
  </si>
  <si>
    <t>4.1.4.</t>
  </si>
  <si>
    <t>Согласование перечня рыбопромысловых участков Мурманской области и направление его на утверждение в Правительство Мурманской области</t>
  </si>
  <si>
    <t>Подготовка материалов по проектам границ рыбопромысловых участков, направление их на согласование в федеральный орган исполнительной власти в области рыболовства и подготовка по итогам согласования проекта нормативно-правового акта Правительства Мурманской области об утверждении границ рыбопромысловых участков</t>
  </si>
  <si>
    <t>4.1.5.</t>
  </si>
  <si>
    <t>Осуществление организационного и технического обеспечения деятельности Территориального рыбохозяйственного совета Мурманской области</t>
  </si>
  <si>
    <t>Обеспечение работы Территориального рыбохозяйственного совета Мурманской области; проведение не менее 1 заседания в год</t>
  </si>
  <si>
    <t>4.1.8.</t>
  </si>
  <si>
    <t>Выделение пользователям квот (объемов) водных биоресурсов для осуществления промышленного рыболовства в пресноводных объектах области</t>
  </si>
  <si>
    <t xml:space="preserve">Рассмотрение заявок пользователей на предоставление водных биоресурсов; выделение квот (объемов) добычи водных биоресурсов в объеме не менее 50 тонн </t>
  </si>
  <si>
    <t>МРСХ МО, рыбодобывающие предприятия Мурманской области</t>
  </si>
  <si>
    <t>4.1.9.</t>
  </si>
  <si>
    <t>Предоставление в пользование рыбопромысловых участков для осуществления промышленного рыболовства в пресноводных объектах и рыболовства в целях обеспечения традиционного образа жизни и осуществления традиционной хозяйственной деятельности коренных малочисленных народов Севера (саами)</t>
  </si>
  <si>
    <t>Проведение не менее 2 конкурсов в год; заключение по итогам конкурсов договоров о предоставлении рыбопромысловых участков</t>
  </si>
  <si>
    <t>МРСХ МО, рыбодобывающие предприятия Мурманской области, представители коренных малочисленных народов Севера (саами) и их общины</t>
  </si>
  <si>
    <t>4.1.10.</t>
  </si>
  <si>
    <t>Подготовка предложений по определению общих допустимых уловов применительно к квотам добычи водных биоресурсов</t>
  </si>
  <si>
    <t>Подготовка и направление в федеральный орган исполнительной власти в области рыболовства материалов и предложений по определению общих допустимых уловов применительно к квотам добычи водных биоресурсов</t>
  </si>
  <si>
    <t>МРСХ МО, ФГБНУ "ПИНРО"</t>
  </si>
  <si>
    <t>4.1.11.</t>
  </si>
  <si>
    <t>Рассмотрение заявок пользователей на предоставление водных биоресурсов; выделение квот (объемов) добычи водных биоресурсов в объеме не менее 30 тонн</t>
  </si>
  <si>
    <t xml:space="preserve">Заключены 3 договора с ИП Тимушов Д.С. и ООО "Аква-Сервис" (от 16.10.2019 № 8, от 16.10.2019 № 9, от 17.10.2019 № 10) на оказание услуг по очистке береговой полосы от мусора и акватории водного объекта от брошенных орудий добычи на участках Верхнетуломского водохранилища, озера Солозеро и реки Лотта </t>
  </si>
  <si>
    <t>Окончание работ планируется в IV квартале</t>
  </si>
  <si>
    <t>Заседания Комиссии по определению границ рыболовных участков (РЛУ) проведены 22.03.2019 и 06.08.2019. Рассмотрены проекты границ 14 РЛУ, согласованы 6 РЛУ, отклонены 6, перенесены для рассмотрения на следующем заседании границы 2 РЛУ.</t>
  </si>
  <si>
    <t xml:space="preserve">Заседания комиссии проводятся по мере поступления заявлений от заинтересованных лиц. </t>
  </si>
  <si>
    <t>Подготовленные материалы по проектам границ рыбопромысловых участков направлены на согласование в Росрыболовство. Получено согласование Росрыболовства. Подготовлен проект НПА об утверждении Перечня рыболовных участков Мурманской области</t>
  </si>
  <si>
    <t>Согласование проекта НПА об утверждении Перечня рыболовных участков Мурманской области запланировано на IV квартал</t>
  </si>
  <si>
    <t>Заседание состоялось 13.09.2019 года. 
В числе принятых решений Минпромразвития МО и МРСХ МО поручено обеспечить рассмотрения вопросов, сдерживающих развитие отрасли, решение которых находится на федеральном уровне, в рамках рабочей группы Росрыболовства по вопросам развития рыбохозяйственного комплекса Мурманской области</t>
  </si>
  <si>
    <t xml:space="preserve">Планируется проведение заседания в декабре т.г. </t>
  </si>
  <si>
    <t xml:space="preserve">Рассмотрены 34 заявления пользователей на предоставление водных биоресурсов для осуществления промышленного рыболовства в 2019 году. Заключено 97 договоров, на основании которых предоставлено 79,10 тонн водных биоресурсов.
</t>
  </si>
  <si>
    <t>Мероприятие носит заявительный характер, при поступлении заявок выполнение продолжится в IV квартале</t>
  </si>
  <si>
    <t xml:space="preserve">В связи с внесёнными изменениями в законодательство в области рыболовства с 01.01.2019 институт рыбопромысловых участков заменен на институт рыболовных участков. С 01.01.2019 конкурсы проводятся в отношении участков, включенных в Перечень рыболовных участков Мурманской области. В настоящее время Перечень рыболовных участков Мурманской области не сформирован. 
Минсельхозом России до настоящего времени не внесены соответствующие изменения в Административный регламент органов исполнительной власти субъектов Российской Федерации по предоставлению государственной услуги в сфере переданных полномочий РФ по подготовке и заключению договора, утверждённый приказом Минсельхоза России от 04.09.2017 № 459
 </t>
  </si>
  <si>
    <t>Предложения Мурманской области по определению общих допустимых уловов применительно к квотам добычи водных биоресурсов на 2020 год направлены в Федеральное агентство по рыболовству 04.10.2019 № 13-02/2534-АА</t>
  </si>
  <si>
    <t xml:space="preserve">Рассмотрены 7 заявлений  пользователей на предоставление водных биоресурсов для организации любительского и спортивного рыболовства в 2019 году. Заключено 123 договора, расторгнут 21 договор; на основании заключённых договоров предоставлено 31,06 тонн водных биоресурсов. </t>
  </si>
  <si>
    <t xml:space="preserve">18.04.2019 проведено заседание  Комиссии по регулированию добычи анадромных видов рыб в Мурманской области, на котором установлены меры регулирования рыболовства анадромных видов рыб в 2019 году, определены объемы добычи (вылова) семги для промышленного рыболовства - 17,065 тонны, для традиционного рыболовства коренного малочисленного народа Севера (саами) - 1,2 тонна, для организации любительского и спортивного рыболовства - 61,484 тонны, 500 тонн горбуши для промышленного рыболовства, организации любительского и спортивного рыболовства,   традиционного рыболовства коренного малочисленного народа Севера (саами). 09.09.2019 проведено второе заседание Комиссии по регулированию добычи (вылова) анадромных видов рыб в Мурманской области, на котором был распределен дополнительный объем добычи (вылова) семги  в размере 0,5 тонны для организации любительского ис спортивного рыболовства  </t>
  </si>
  <si>
    <t>Предоставление субсидии на возмещение части затрат на уплату процентов по кредитным договорам предприятиям, осуществляющим переработку водных биоресурсов или создание береговых производственных мощностей по переработке водных биоресурсов</t>
  </si>
  <si>
    <t>Мероприятие носит заявительный характер, выплата осуществлена по поступившим расчетам размера субсидии по фактически осуществленным затратам на уплату процентов. Выполнение мероприятия продолжится в IV квартале</t>
  </si>
  <si>
    <t xml:space="preserve">Выполнение мероприятия в IV квартале продолжится </t>
  </si>
  <si>
    <t>Осуществлялось обновление информации на сайте Министерства о существующих мерах господдержки инвестиционной деятельности. 
По результатам рассмотрения проектов федеральных законов, связанных с оказанием господдержки в АЗРФ, направлены предложения о распространении предусмотренных преференций на инвесторов в сфере рыбоводства (от 20.05.2019 № 13-02/1233-АА).
В Минпромторг России направлены предложении в Правила субсидирования строительства судов рыбопромыслового флота, учитывающие интересы прибрежных рыбопрмышленников Мурманской области (от 05.08.2019 № 01/244-ОК).
Сформированы и направлены в АО "Корпорация развития Мурманской области" предложения для формирования единого перечня объектов, реализация которых возможна с применением механизмов ГЧП на территории Мурманской области (от 30.08.2019 № 13-02/2464-АА)</t>
  </si>
  <si>
    <t>Выполнение мероприятия в IV квартале продолжится</t>
  </si>
  <si>
    <t xml:space="preserve">Доля организаций, предоставивших сведения для проведения оценки эффективности региональных налоговых льгот, в общем количестве организаций рыбохозяйственного комплекса, воспользовавшихся льготой, составила 100 % 
</t>
  </si>
  <si>
    <t xml:space="preserve">Осуществляется взаимодействие с предприятиями рыбохозяйственного комплекса для определения дополнительной потребности в подготовке специалистов для рыбохозяйственного комплекса региона, сформирован и и направлен в Минобрнауки МО проект контрольных цифр подготовки рабочих и специалистов рыбной отрасли в образовательных организациях среднего и высшего профессионального образования </t>
  </si>
  <si>
    <t xml:space="preserve">Совместно с Минэкономразвития МО подготовлена и проведена  VI Международная конференция «Рыболовство в Арктике: современные вызовы, международные практики, перспективы».
Cсовместно с Министерством развития промышленности и предпринимательства МО и по поручению Губернатора МО принято участие в создании регионального проекта "Наша рыба", организована и начала работу Рыбная ярмарка, разработан и реализуется проект "Оптимизации процесса рыбной ярмарки". 
Принято участие в составе региональной комиссии   по качеству в ежегодном региональном конкурсе "Лучшие товары и услуги Мурманской области - 2019"           </t>
  </si>
  <si>
    <t>Выполнение мероприятия продолжится в IV квартале</t>
  </si>
  <si>
    <t>Осуществлен сбор, анализ и обобщение сведений организаций аквакультуры Мурманской области о производстве (выращивании) и реализации продукции промышленного рыбоводства за 2018 год, январь-март 2019 года, январь-июнь 2019 года. Информация  введена в систему государственного информационного обеспечения в сфере сельского хозяйства Минсельхоза России в части рыбоводства</t>
  </si>
  <si>
    <t>Сформирован и представлен в Минэкономразвития МО предварительный и уточненный прогноз развития рыбохозяйственного комплекса  на среднесрочный период до 2024 года</t>
  </si>
  <si>
    <t>Осуществлен сбор, анализ и ввод в Информационно-аналитическую систему Мурманской области данных о социально-экономическом положении градо- и поселкообразующих организаций рыбохозяйственного комплекса за 2018 год, I квартал 2019 года, I полугодие 2019 года.</t>
  </si>
  <si>
    <t xml:space="preserve">Подписано соглашение о предоставлении средств федерального бюджета (от 13.02.2018 № 076-09-2019-002). Подготовлены и утверждены изменения в Правила субсидирования (ППМО от 11.04.2019 № 160-ПП).  Предоставлены субсидии двум рыбоводным организациям по 6 кредитным договорам </t>
  </si>
  <si>
    <t>Планируемый объем ассигнований завышен, т.к. учтенные при определении потребности ранее принятые к субсидированию кредиты, были рефинансированы и утратили основания для субсидирования. Выполнение мероприятия продолжится в IV квартале</t>
  </si>
  <si>
    <t>Участие в заседании Комиссии по определению границ рыбоводных участков Мурманской области, организованной Баренцево-Беломорским ТУ Росрыболовства (24.04.2019). На заседании рассмотрено 5 проектов границ РВУ, 1 границы сформированного РВУ. По итогам согласованы границы 2 РВУ, не согласованы границы 3 РВУ, в отношении 1 РВУ принято решение об отмене границ</t>
  </si>
  <si>
    <t>Мероприятие носит заявительный характер, в отчетном периоде зевки на формирование рыбоводных участков не поступали.
Выполнение мероприятия запланировано на  IV квартал</t>
  </si>
  <si>
    <t xml:space="preserve"> Произведен выпуск молоди атлантического лосося (семги) генерации 2017 года в количестве 90 тыс. шт. в реку Умба бассейн Белого моря. Произведен выпуск сига (пресноводная жилая форма) в Княжегубское водохранилище в объеме 471 тыс. шт.
 Произведено мечение выращенной и подлежащей выпуску молоди лососевых в количестве 140 тыс. шт.</t>
  </si>
  <si>
    <t>В IV квартале продолжатся работы по выращиванию молоди атлантического лосося (семги) генерации 2018 года</t>
  </si>
  <si>
    <t xml:space="preserve"> Утвержден сбалансированный план по достижению целевых показателей экспорта рыбы и морепродуктов с прилагаемым планом опережающего экспортного развития (приказ Минрыбсельхоза МО от 29.03.2019 № 42). 06.09.2019 подписано соглашение о реализации регионального проекта «Экспорт продукции АПК» на территории Мурманской области № 082-2019-T20035-1. Реализация мероприятия в IV квартале продолжится</t>
  </si>
  <si>
    <t>5.1.2.</t>
  </si>
  <si>
    <t>Участие в формировании программы развития производственно-пищевого кластера</t>
  </si>
  <si>
    <t>Проведение предварительных совещаний для обсуждения вопросов формирования программы развития производственно-пищевого кластера. Предоставление статистических и информационно-аналитических материалов основному разработчику программы развития производственно-пищевого кластера</t>
  </si>
  <si>
    <t>Проведены совещания для обсуждения вопросов формирования программы развития производственно-пищевого кластера. Предоставлены статистических и информационно-аналитических материалов основному разработчику программы развития производственно-пищевого кластера. Подготовден проект распоряжения Правительства Мурманской области "Об утверждении программы развития производственно-пищевого кластера"</t>
  </si>
  <si>
    <t>Превышение фактических внебюджетных расходов над запланируемыми, связано с покупкой жилья большей стоимость. И вложением гражданами-участниками мероприятия больших собственных средств.</t>
  </si>
  <si>
    <t>Сведения о ходе реализации мероприятий государственной программы «Развитие рыбного и сельского хозяйства, и регулирование рынков сельскохозяйственной продукции, сырья и продовольствия» за 9 месяцев 2019 года</t>
  </si>
  <si>
    <t xml:space="preserve">Создано 2 КФХ. Главы хозяйств, получившие грант должны использовать его в течение 18 месяцев со дня поступления средств на его счет. </t>
  </si>
  <si>
    <t>Объявлен конкурсный отбор для выплаты 1 гранта.</t>
  </si>
  <si>
    <t>Субсидия не выплачивалась с связи с отсутствием заявителей.</t>
  </si>
  <si>
    <t xml:space="preserve">Сохранение производства и реализации на территории Мурманской области субсидируемой продукции животноводства, в том числе молока в количестве не менее 13,5 тыс. тонн и яийц куриных в количестве не менее 5000 тыс. штук ежегодно.   </t>
  </si>
  <si>
    <t xml:space="preserve">Сохранение производства и реализации на территории Мурманской области субсидируемой продукции животноводства, в том числе молока в количестве не менее 1,3 тыс. тонн. </t>
  </si>
  <si>
    <t xml:space="preserve">Показатель по результату оценивается по итогам года. </t>
  </si>
  <si>
    <t xml:space="preserve">ЦК создан 18.09.2019. Финансирование деятельности будет возможно после изменения Закона о бюджете Мурманской области. Приобретение оборудования и принятие сотрудников будет осуществлено до 15 декабря текущего года. </t>
  </si>
  <si>
    <t>Проведено: плановых вакцинаций 52996 голов; диагностических исследований 37506 (в том числе отбор проб), лабораторных исследований на особо опасные болезни животных (птиц) и болезни общие для человека и животных (птиц) - 24093 исследований; ветеринарно-санитарных мероприятий - дезинфекция 111164 кв.м; ветеринарно-санитарной экспертизы сырья и продукции животного происхождения на трихинеллез - 7488 экспертиз; проведен государственный ветеринарный мониторинг остатков запрещенных и вредных веществ в организме живых животных и продуктах животного происхождения (отобрано 12 проб при плане-15, по которым проведено 83 исследований, при плане 100); проведено 701 ветеринарных обследования, связанных с содержанием животных; оформлено 2934859 шт. ветеринарных сопроводительных документов при плане - 1800000.</t>
  </si>
  <si>
    <t>Оценка степени выполнения мероприятия проводится по факту проведения проверок до конца 2019 года</t>
  </si>
  <si>
    <t>Выплата производится по фактически предоставленным документам на приобиретение жилья. Выполнение мероприятий запланировано до конца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</si>
</sst>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#,##0.0"/>
    <numFmt numFmtId="167" formatCode="#,##0.00_ ;\-#,##0.00\ "/>
  </numFmts>
  <fonts count="4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trike/>
      <sz val="12"/>
      <color rgb="FFFF0000"/>
      <name val="Calibri"/>
      <family val="2"/>
      <charset val="204"/>
      <scheme val="minor"/>
    </font>
    <font>
      <strike/>
      <sz val="14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Wingdings"/>
      <charset val="2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name val="Cambria"/>
      <family val="1"/>
      <charset val="204"/>
    </font>
    <font>
      <strike/>
      <sz val="10"/>
      <name val="Cambria"/>
      <family val="1"/>
      <charset val="204"/>
    </font>
    <font>
      <sz val="10"/>
      <name val="Arial Cyr"/>
      <charset val="204"/>
    </font>
    <font>
      <b/>
      <sz val="1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0"/>
      <color theme="1"/>
      <name val="Calibri"/>
      <family val="2"/>
      <charset val="204"/>
    </font>
    <font>
      <sz val="11.5"/>
      <name val="Times New Roman"/>
      <family val="1"/>
      <charset val="204"/>
    </font>
    <font>
      <sz val="10.5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1"/>
      <name val="Arial Cyr"/>
      <charset val="204"/>
    </font>
    <font>
      <strike/>
      <sz val="10"/>
      <name val="Times New Roman"/>
      <family val="1"/>
      <charset val="204"/>
    </font>
    <font>
      <strike/>
      <sz val="10"/>
      <name val="Calibri"/>
      <family val="2"/>
      <charset val="204"/>
    </font>
    <font>
      <strike/>
      <sz val="11"/>
      <name val="Calibri"/>
      <family val="2"/>
      <charset val="204"/>
      <scheme val="minor"/>
    </font>
    <font>
      <strike/>
      <sz val="10"/>
      <color theme="1"/>
      <name val="Times New Roman"/>
      <family val="1"/>
      <charset val="204"/>
    </font>
    <font>
      <strike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9" fontId="15" fillId="0" borderId="0" applyFont="0" applyFill="0" applyBorder="0" applyAlignment="0" applyProtection="0"/>
    <xf numFmtId="0" fontId="15" fillId="0" borderId="0"/>
  </cellStyleXfs>
  <cellXfs count="370">
    <xf numFmtId="0" fontId="0" fillId="0" borderId="0" xfId="0"/>
    <xf numFmtId="0" fontId="0" fillId="2" borderId="0" xfId="0" applyFill="1"/>
    <xf numFmtId="0" fontId="8" fillId="2" borderId="0" xfId="0" applyFont="1" applyFill="1"/>
    <xf numFmtId="0" fontId="6" fillId="0" borderId="0" xfId="0" applyFont="1" applyAlignment="1">
      <alignment horizontal="right" vertical="center"/>
    </xf>
    <xf numFmtId="0" fontId="8" fillId="0" borderId="0" xfId="0" applyFont="1"/>
    <xf numFmtId="0" fontId="11" fillId="0" borderId="0" xfId="0" applyFont="1"/>
    <xf numFmtId="0" fontId="6" fillId="0" borderId="0" xfId="0" applyFont="1" applyAlignment="1">
      <alignment horizontal="left" vertical="center"/>
    </xf>
    <xf numFmtId="0" fontId="11" fillId="2" borderId="0" xfId="0" applyFont="1" applyFill="1"/>
    <xf numFmtId="0" fontId="6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 applyProtection="1">
      <alignment horizontal="left" vertical="center" wrapText="1"/>
      <protection hidden="1"/>
    </xf>
    <xf numFmtId="49" fontId="3" fillId="2" borderId="1" xfId="2" applyNumberFormat="1" applyFont="1" applyFill="1" applyBorder="1" applyAlignment="1" applyProtection="1">
      <alignment horizontal="left" vertical="center" wrapText="1"/>
      <protection hidden="1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/>
    <xf numFmtId="0" fontId="9" fillId="0" borderId="0" xfId="0" applyFont="1"/>
    <xf numFmtId="0" fontId="12" fillId="0" borderId="0" xfId="0" applyFont="1"/>
    <xf numFmtId="0" fontId="9" fillId="0" borderId="0" xfId="0" applyFont="1" applyAlignment="1">
      <alignment horizontal="center"/>
    </xf>
    <xf numFmtId="0" fontId="9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13" fillId="2" borderId="0" xfId="0" applyFont="1" applyFill="1" applyAlignment="1"/>
    <xf numFmtId="0" fontId="22" fillId="2" borderId="0" xfId="0" applyFont="1" applyFill="1"/>
    <xf numFmtId="166" fontId="3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25" fillId="0" borderId="0" xfId="0" applyFont="1" applyFill="1"/>
    <xf numFmtId="0" fontId="0" fillId="3" borderId="0" xfId="0" applyFill="1"/>
    <xf numFmtId="0" fontId="0" fillId="4" borderId="0" xfId="0" applyFill="1"/>
    <xf numFmtId="166" fontId="3" fillId="0" borderId="0" xfId="0" applyNumberFormat="1" applyFont="1" applyFill="1"/>
    <xf numFmtId="166" fontId="3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/>
    <xf numFmtId="4" fontId="25" fillId="0" borderId="0" xfId="0" applyNumberFormat="1" applyFont="1" applyFill="1"/>
    <xf numFmtId="0" fontId="24" fillId="0" borderId="1" xfId="0" applyFont="1" applyFill="1" applyBorder="1" applyAlignment="1">
      <alignment vertical="center" wrapText="1"/>
    </xf>
    <xf numFmtId="0" fontId="14" fillId="0" borderId="0" xfId="0" applyFont="1" applyFill="1"/>
    <xf numFmtId="0" fontId="0" fillId="0" borderId="0" xfId="0" applyFill="1"/>
    <xf numFmtId="0" fontId="7" fillId="2" borderId="0" xfId="0" applyFont="1" applyFill="1"/>
    <xf numFmtId="0" fontId="2" fillId="0" borderId="1" xfId="2" applyFont="1" applyFill="1" applyBorder="1" applyAlignment="1" applyProtection="1">
      <alignment horizontal="center" vertical="center" wrapText="1"/>
      <protection hidden="1"/>
    </xf>
    <xf numFmtId="49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2" applyNumberFormat="1" applyFont="1" applyFill="1" applyBorder="1" applyAlignment="1" applyProtection="1">
      <alignment horizontal="center" vertical="center"/>
      <protection hidden="1"/>
    </xf>
    <xf numFmtId="10" fontId="2" fillId="0" borderId="1" xfId="2" applyNumberFormat="1" applyFont="1" applyFill="1" applyBorder="1" applyAlignment="1" applyProtection="1">
      <alignment horizontal="center" vertical="center"/>
      <protection hidden="1"/>
    </xf>
    <xf numFmtId="0" fontId="2" fillId="0" borderId="1" xfId="2" applyFont="1" applyFill="1" applyBorder="1" applyAlignment="1" applyProtection="1">
      <alignment vertical="center" wrapText="1"/>
      <protection hidden="1"/>
    </xf>
    <xf numFmtId="49" fontId="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2" applyFont="1" applyFill="1" applyBorder="1" applyAlignment="1" applyProtection="1">
      <alignment horizontal="center" vertical="center"/>
      <protection locked="0"/>
    </xf>
    <xf numFmtId="0" fontId="2" fillId="0" borderId="0" xfId="2" applyFont="1" applyProtection="1">
      <protection locked="0"/>
    </xf>
    <xf numFmtId="0" fontId="21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0" xfId="2" applyFont="1" applyFill="1" applyProtection="1">
      <protection locked="0"/>
    </xf>
    <xf numFmtId="0" fontId="2" fillId="0" borderId="1" xfId="0" applyFont="1" applyFill="1" applyBorder="1" applyAlignment="1">
      <alignment vertical="center"/>
    </xf>
    <xf numFmtId="16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2" fillId="0" borderId="1" xfId="2" applyFont="1" applyFill="1" applyBorder="1" applyAlignment="1" applyProtection="1">
      <alignment horizontal="left" vertical="center" wrapText="1"/>
      <protection locked="0"/>
    </xf>
    <xf numFmtId="0" fontId="2" fillId="0" borderId="1" xfId="2" applyFont="1" applyFill="1" applyBorder="1" applyAlignment="1" applyProtection="1">
      <alignment horizontal="left" vertical="center" wrapText="1"/>
      <protection hidden="1"/>
    </xf>
    <xf numFmtId="0" fontId="24" fillId="0" borderId="0" xfId="0" applyFont="1" applyFill="1"/>
    <xf numFmtId="0" fontId="22" fillId="0" borderId="0" xfId="0" applyFont="1" applyFill="1"/>
    <xf numFmtId="0" fontId="2" fillId="0" borderId="1" xfId="2" applyFont="1" applyFill="1" applyBorder="1" applyAlignment="1" applyProtection="1">
      <alignment vertical="top" wrapText="1"/>
      <protection hidden="1"/>
    </xf>
    <xf numFmtId="0" fontId="2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1" fillId="0" borderId="0" xfId="0" applyFont="1" applyFill="1"/>
    <xf numFmtId="1" fontId="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24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left"/>
    </xf>
    <xf numFmtId="1" fontId="3" fillId="0" borderId="0" xfId="0" applyNumberFormat="1" applyFont="1" applyFill="1" applyAlignment="1">
      <alignment horizontal="center"/>
    </xf>
    <xf numFmtId="0" fontId="25" fillId="0" borderId="0" xfId="0" applyNumberFormat="1" applyFont="1" applyFill="1" applyAlignment="1">
      <alignment horizontal="center"/>
    </xf>
    <xf numFmtId="4" fontId="22" fillId="0" borderId="0" xfId="0" applyNumberFormat="1" applyFont="1" applyFill="1"/>
    <xf numFmtId="0" fontId="24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24" fillId="0" borderId="0" xfId="0" applyFont="1" applyFill="1" applyBorder="1"/>
    <xf numFmtId="0" fontId="24" fillId="0" borderId="1" xfId="0" applyFont="1" applyFill="1" applyBorder="1" applyAlignment="1">
      <alignment horizontal="justify" vertical="center" wrapText="1"/>
    </xf>
    <xf numFmtId="16" fontId="24" fillId="0" borderId="1" xfId="0" applyNumberFormat="1" applyFont="1" applyFill="1" applyBorder="1" applyAlignment="1">
      <alignment horizontal="center" vertical="center" wrapText="1"/>
    </xf>
    <xf numFmtId="0" fontId="32" fillId="0" borderId="0" xfId="0" applyFont="1" applyFill="1"/>
    <xf numFmtId="0" fontId="22" fillId="0" borderId="0" xfId="0" applyFont="1"/>
    <xf numFmtId="166" fontId="3" fillId="0" borderId="0" xfId="0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0" fontId="24" fillId="0" borderId="0" xfId="0" applyFont="1"/>
    <xf numFmtId="0" fontId="25" fillId="0" borderId="0" xfId="0" applyFont="1"/>
    <xf numFmtId="0" fontId="14" fillId="0" borderId="0" xfId="0" applyFont="1"/>
    <xf numFmtId="166" fontId="24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top" wrapText="1"/>
    </xf>
    <xf numFmtId="0" fontId="2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wrapText="1"/>
    </xf>
    <xf numFmtId="0" fontId="17" fillId="0" borderId="0" xfId="0" applyNumberFormat="1" applyFont="1" applyFill="1" applyAlignment="1">
      <alignment horizontal="center" wrapText="1"/>
    </xf>
    <xf numFmtId="0" fontId="14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0" fontId="2" fillId="0" borderId="4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 wrapText="1"/>
    </xf>
    <xf numFmtId="0" fontId="20" fillId="0" borderId="1" xfId="2" applyFont="1" applyFill="1" applyBorder="1" applyAlignment="1" applyProtection="1">
      <alignment horizontal="left" vertical="center" wrapText="1"/>
      <protection locked="0"/>
    </xf>
    <xf numFmtId="0" fontId="20" fillId="0" borderId="1" xfId="2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4" fillId="0" borderId="1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wrapText="1"/>
    </xf>
    <xf numFmtId="0" fontId="10" fillId="2" borderId="6" xfId="0" applyFont="1" applyFill="1" applyBorder="1" applyAlignment="1">
      <alignment horizontal="left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top" wrapText="1"/>
    </xf>
    <xf numFmtId="0" fontId="24" fillId="2" borderId="9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indent="1"/>
    </xf>
    <xf numFmtId="1" fontId="3" fillId="2" borderId="1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top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left" vertical="center" indent="1"/>
    </xf>
    <xf numFmtId="0" fontId="24" fillId="2" borderId="2" xfId="0" applyNumberFormat="1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wrapText="1"/>
    </xf>
    <xf numFmtId="1" fontId="24" fillId="2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top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center" vertical="top" wrapText="1"/>
    </xf>
    <xf numFmtId="0" fontId="25" fillId="2" borderId="2" xfId="0" applyFont="1" applyFill="1" applyBorder="1" applyAlignment="1"/>
    <xf numFmtId="0" fontId="24" fillId="2" borderId="3" xfId="0" applyNumberFormat="1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left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top" wrapText="1"/>
    </xf>
    <xf numFmtId="0" fontId="25" fillId="2" borderId="3" xfId="0" applyFont="1" applyFill="1" applyBorder="1" applyAlignment="1"/>
    <xf numFmtId="0" fontId="24" fillId="2" borderId="4" xfId="0" applyNumberFormat="1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left" vertical="center" wrapText="1"/>
    </xf>
    <xf numFmtId="165" fontId="34" fillId="2" borderId="1" xfId="0" applyNumberFormat="1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top" wrapText="1"/>
    </xf>
    <xf numFmtId="0" fontId="25" fillId="2" borderId="4" xfId="0" applyFont="1" applyFill="1" applyBorder="1" applyAlignment="1"/>
    <xf numFmtId="4" fontId="24" fillId="2" borderId="1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4" fontId="24" fillId="2" borderId="1" xfId="0" applyNumberFormat="1" applyFont="1" applyFill="1" applyBorder="1" applyAlignment="1">
      <alignment horizontal="center" vertical="top" wrapText="1"/>
    </xf>
    <xf numFmtId="0" fontId="24" fillId="2" borderId="2" xfId="0" applyNumberFormat="1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NumberFormat="1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4" xfId="0" applyNumberFormat="1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2" fillId="2" borderId="2" xfId="0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left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top" wrapText="1"/>
    </xf>
    <xf numFmtId="0" fontId="32" fillId="2" borderId="3" xfId="0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32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24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top" wrapText="1"/>
    </xf>
    <xf numFmtId="2" fontId="24" fillId="2" borderId="1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top" wrapText="1"/>
    </xf>
    <xf numFmtId="0" fontId="39" fillId="2" borderId="2" xfId="0" applyNumberFormat="1" applyFont="1" applyFill="1" applyBorder="1" applyAlignment="1">
      <alignment horizontal="center" vertical="center" wrapText="1"/>
    </xf>
    <xf numFmtId="0" fontId="39" fillId="2" borderId="2" xfId="0" applyNumberFormat="1" applyFont="1" applyFill="1" applyBorder="1" applyAlignment="1">
      <alignment horizontal="left" vertical="center" wrapText="1"/>
    </xf>
    <xf numFmtId="1" fontId="39" fillId="2" borderId="1" xfId="0" applyNumberFormat="1" applyFont="1" applyFill="1" applyBorder="1" applyAlignment="1">
      <alignment horizontal="center" vertical="center" wrapText="1"/>
    </xf>
    <xf numFmtId="2" fontId="39" fillId="2" borderId="1" xfId="0" applyNumberFormat="1" applyFont="1" applyFill="1" applyBorder="1" applyAlignment="1">
      <alignment horizontal="center" vertical="center"/>
    </xf>
    <xf numFmtId="4" fontId="39" fillId="2" borderId="1" xfId="0" applyNumberFormat="1" applyFont="1" applyFill="1" applyBorder="1" applyAlignment="1">
      <alignment horizontal="center" vertical="center"/>
    </xf>
    <xf numFmtId="4" fontId="39" fillId="2" borderId="1" xfId="0" applyNumberFormat="1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top" wrapText="1"/>
    </xf>
    <xf numFmtId="0" fontId="40" fillId="2" borderId="2" xfId="0" applyFont="1" applyFill="1" applyBorder="1" applyAlignment="1">
      <alignment horizontal="center" vertical="center"/>
    </xf>
    <xf numFmtId="0" fontId="39" fillId="2" borderId="3" xfId="0" applyNumberFormat="1" applyFont="1" applyFill="1" applyBorder="1" applyAlignment="1">
      <alignment horizontal="center" vertical="center" wrapText="1"/>
    </xf>
    <xf numFmtId="0" fontId="39" fillId="2" borderId="3" xfId="0" applyNumberFormat="1" applyFont="1" applyFill="1" applyBorder="1" applyAlignment="1">
      <alignment horizontal="left" vertical="center" wrapText="1"/>
    </xf>
    <xf numFmtId="166" fontId="39" fillId="2" borderId="1" xfId="0" applyNumberFormat="1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top" wrapText="1"/>
    </xf>
    <xf numFmtId="0" fontId="40" fillId="2" borderId="3" xfId="0" applyFont="1" applyFill="1" applyBorder="1" applyAlignment="1">
      <alignment horizontal="center" vertical="center"/>
    </xf>
    <xf numFmtId="0" fontId="39" fillId="2" borderId="4" xfId="0" applyNumberFormat="1" applyFont="1" applyFill="1" applyBorder="1" applyAlignment="1">
      <alignment horizontal="center" vertical="center" wrapText="1"/>
    </xf>
    <xf numFmtId="0" fontId="39" fillId="2" borderId="4" xfId="0" applyNumberFormat="1" applyFont="1" applyFill="1" applyBorder="1" applyAlignment="1">
      <alignment horizontal="left" vertical="center" wrapText="1"/>
    </xf>
    <xf numFmtId="0" fontId="39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top" wrapText="1"/>
    </xf>
    <xf numFmtId="0" fontId="40" fillId="2" borderId="4" xfId="0" applyFont="1" applyFill="1" applyBorder="1" applyAlignment="1">
      <alignment horizontal="center" vertical="center"/>
    </xf>
    <xf numFmtId="166" fontId="39" fillId="2" borderId="1" xfId="0" applyNumberFormat="1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39" fillId="2" borderId="5" xfId="0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 wrapText="1"/>
    </xf>
    <xf numFmtId="0" fontId="42" fillId="2" borderId="2" xfId="0" applyFont="1" applyFill="1" applyBorder="1" applyAlignment="1">
      <alignment horizontal="center" vertical="center" wrapText="1"/>
    </xf>
    <xf numFmtId="0" fontId="41" fillId="2" borderId="7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 wrapText="1"/>
    </xf>
    <xf numFmtId="0" fontId="41" fillId="2" borderId="8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167" fontId="39" fillId="2" borderId="1" xfId="0" applyNumberFormat="1" applyFont="1" applyFill="1" applyBorder="1" applyAlignment="1">
      <alignment horizontal="center" vertical="center" wrapText="1"/>
    </xf>
    <xf numFmtId="166" fontId="24" fillId="2" borderId="1" xfId="0" applyNumberFormat="1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164" fontId="24" fillId="2" borderId="5" xfId="0" applyNumberFormat="1" applyFont="1" applyFill="1" applyBorder="1" applyAlignment="1">
      <alignment horizontal="center" vertical="center" wrapText="1"/>
    </xf>
    <xf numFmtId="9" fontId="24" fillId="2" borderId="2" xfId="0" applyNumberFormat="1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6" fontId="24" fillId="2" borderId="2" xfId="0" applyNumberFormat="1" applyFont="1" applyFill="1" applyBorder="1" applyAlignment="1">
      <alignment horizontal="center" vertical="center" wrapText="1"/>
    </xf>
    <xf numFmtId="16" fontId="24" fillId="2" borderId="3" xfId="0" applyNumberFormat="1" applyFont="1" applyFill="1" applyBorder="1" applyAlignment="1">
      <alignment horizontal="center" vertical="center" wrapText="1"/>
    </xf>
    <xf numFmtId="0" fontId="23" fillId="2" borderId="2" xfId="4" applyFont="1" applyFill="1" applyBorder="1" applyAlignment="1">
      <alignment horizontal="center" vertical="center" wrapText="1"/>
    </xf>
    <xf numFmtId="0" fontId="23" fillId="2" borderId="2" xfId="4" applyFont="1" applyFill="1" applyBorder="1" applyAlignment="1">
      <alignment horizontal="left" vertical="center" wrapText="1"/>
    </xf>
    <xf numFmtId="4" fontId="33" fillId="2" borderId="1" xfId="0" applyNumberFormat="1" applyFont="1" applyFill="1" applyBorder="1" applyAlignment="1">
      <alignment horizontal="center" vertical="center"/>
    </xf>
    <xf numFmtId="4" fontId="45" fillId="2" borderId="1" xfId="0" applyNumberFormat="1" applyFont="1" applyFill="1" applyBorder="1" applyAlignment="1">
      <alignment horizontal="center" vertical="center"/>
    </xf>
    <xf numFmtId="164" fontId="33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vertical="top" wrapText="1"/>
    </xf>
    <xf numFmtId="0" fontId="24" fillId="2" borderId="2" xfId="4" applyFont="1" applyFill="1" applyBorder="1" applyAlignment="1">
      <alignment horizontal="center" vertical="center" wrapText="1"/>
    </xf>
    <xf numFmtId="0" fontId="0" fillId="2" borderId="3" xfId="0" applyFill="1" applyBorder="1"/>
    <xf numFmtId="4" fontId="33" fillId="2" borderId="1" xfId="4" applyNumberFormat="1" applyFont="1" applyFill="1" applyBorder="1" applyAlignment="1">
      <alignment horizontal="center" vertical="center" wrapText="1"/>
    </xf>
    <xf numFmtId="0" fontId="24" fillId="2" borderId="3" xfId="4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24" fillId="2" borderId="1" xfId="4" applyNumberFormat="1" applyFont="1" applyFill="1" applyBorder="1" applyAlignment="1">
      <alignment horizontal="center" vertical="center" wrapText="1"/>
    </xf>
    <xf numFmtId="164" fontId="24" fillId="2" borderId="1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165" fontId="34" fillId="2" borderId="1" xfId="0" applyNumberFormat="1" applyFont="1" applyFill="1" applyBorder="1" applyAlignment="1">
      <alignment vertical="center" wrapText="1"/>
    </xf>
    <xf numFmtId="0" fontId="24" fillId="2" borderId="4" xfId="4" applyFont="1" applyFill="1" applyBorder="1" applyAlignment="1">
      <alignment horizontal="center" vertical="center" wrapText="1"/>
    </xf>
    <xf numFmtId="0" fontId="24" fillId="2" borderId="2" xfId="4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vertical="top" wrapText="1"/>
    </xf>
    <xf numFmtId="0" fontId="24" fillId="2" borderId="3" xfId="4" applyFont="1" applyFill="1" applyBorder="1" applyAlignment="1">
      <alignment horizontal="left" vertical="center" wrapText="1"/>
    </xf>
    <xf numFmtId="0" fontId="24" fillId="2" borderId="4" xfId="4" applyFont="1" applyFill="1" applyBorder="1" applyAlignment="1">
      <alignment horizontal="left" vertical="center" wrapText="1"/>
    </xf>
    <xf numFmtId="165" fontId="24" fillId="2" borderId="1" xfId="0" applyNumberFormat="1" applyFont="1" applyFill="1" applyBorder="1" applyAlignment="1">
      <alignment vertical="center" wrapText="1"/>
    </xf>
    <xf numFmtId="0" fontId="2" fillId="2" borderId="2" xfId="4" applyFont="1" applyFill="1" applyBorder="1" applyAlignment="1">
      <alignment horizontal="left" vertical="center" wrapText="1"/>
    </xf>
    <xf numFmtId="164" fontId="24" fillId="2" borderId="1" xfId="0" applyNumberFormat="1" applyFont="1" applyFill="1" applyBorder="1" applyAlignment="1">
      <alignment horizontal="center" vertical="center"/>
    </xf>
    <xf numFmtId="0" fontId="24" fillId="2" borderId="5" xfId="4" applyFont="1" applyFill="1" applyBorder="1" applyAlignment="1">
      <alignment horizontal="center" vertical="center" wrapText="1"/>
    </xf>
    <xf numFmtId="0" fontId="2" fillId="2" borderId="3" xfId="4" applyFont="1" applyFill="1" applyBorder="1" applyAlignment="1">
      <alignment horizontal="left" vertical="center" wrapText="1"/>
    </xf>
    <xf numFmtId="164" fontId="24" fillId="2" borderId="1" xfId="4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4" xfId="4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2" fillId="2" borderId="2" xfId="4" applyFont="1" applyFill="1" applyBorder="1" applyAlignment="1">
      <alignment horizontal="left" vertical="top" wrapText="1"/>
    </xf>
    <xf numFmtId="0" fontId="2" fillId="2" borderId="3" xfId="4" applyFont="1" applyFill="1" applyBorder="1" applyAlignment="1">
      <alignment horizontal="left" vertical="top" wrapText="1"/>
    </xf>
    <xf numFmtId="0" fontId="2" fillId="2" borderId="4" xfId="4" applyFont="1" applyFill="1" applyBorder="1" applyAlignment="1">
      <alignment horizontal="left" vertical="top" wrapText="1"/>
    </xf>
    <xf numFmtId="0" fontId="36" fillId="2" borderId="2" xfId="4" applyFont="1" applyFill="1" applyBorder="1" applyAlignment="1">
      <alignment horizontal="center" vertical="top" wrapText="1"/>
    </xf>
    <xf numFmtId="0" fontId="36" fillId="2" borderId="3" xfId="4" applyFont="1" applyFill="1" applyBorder="1" applyAlignment="1">
      <alignment horizontal="center" vertical="top" wrapText="1"/>
    </xf>
    <xf numFmtId="0" fontId="36" fillId="2" borderId="4" xfId="4" applyFont="1" applyFill="1" applyBorder="1" applyAlignment="1">
      <alignment horizontal="center" vertical="top" wrapText="1"/>
    </xf>
    <xf numFmtId="14" fontId="24" fillId="2" borderId="2" xfId="4" applyNumberFormat="1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top" wrapText="1"/>
    </xf>
    <xf numFmtId="0" fontId="24" fillId="2" borderId="2" xfId="4" applyFont="1" applyFill="1" applyBorder="1" applyAlignment="1">
      <alignment horizontal="center" vertical="top" wrapText="1"/>
    </xf>
    <xf numFmtId="14" fontId="24" fillId="2" borderId="3" xfId="4" applyNumberFormat="1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center" vertical="top" wrapText="1"/>
    </xf>
    <xf numFmtId="14" fontId="24" fillId="2" borderId="4" xfId="4" applyNumberFormat="1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center" wrapText="1"/>
    </xf>
    <xf numFmtId="0" fontId="36" fillId="2" borderId="2" xfId="4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center" wrapText="1"/>
    </xf>
    <xf numFmtId="49" fontId="24" fillId="2" borderId="2" xfId="4" applyNumberFormat="1" applyFont="1" applyFill="1" applyBorder="1" applyAlignment="1">
      <alignment horizontal="center" vertical="center" wrapText="1"/>
    </xf>
    <xf numFmtId="0" fontId="24" fillId="2" borderId="1" xfId="4" applyFont="1" applyFill="1" applyBorder="1" applyAlignment="1">
      <alignment vertical="center" wrapText="1"/>
    </xf>
    <xf numFmtId="49" fontId="24" fillId="2" borderId="3" xfId="4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9" fontId="24" fillId="2" borderId="4" xfId="4" applyNumberFormat="1" applyFont="1" applyFill="1" applyBorder="1" applyAlignment="1">
      <alignment horizontal="center" vertical="center" wrapText="1"/>
    </xf>
    <xf numFmtId="0" fontId="26" fillId="2" borderId="1" xfId="4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4" fillId="2" borderId="1" xfId="4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4" fillId="2" borderId="1" xfId="4" applyFont="1" applyFill="1" applyBorder="1" applyAlignment="1">
      <alignment vertical="top" wrapText="1"/>
    </xf>
    <xf numFmtId="0" fontId="2" fillId="2" borderId="1" xfId="4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165" fontId="23" fillId="2" borderId="1" xfId="4" applyNumberFormat="1" applyFont="1" applyFill="1" applyBorder="1" applyAlignment="1">
      <alignment horizontal="center" vertical="center" wrapText="1"/>
    </xf>
    <xf numFmtId="165" fontId="24" fillId="2" borderId="1" xfId="4" applyNumberFormat="1" applyFont="1" applyFill="1" applyBorder="1" applyAlignment="1">
      <alignment horizontal="center" vertical="center" wrapText="1"/>
    </xf>
    <xf numFmtId="165" fontId="24" fillId="2" borderId="1" xfId="0" applyNumberFormat="1" applyFont="1" applyFill="1" applyBorder="1" applyAlignment="1">
      <alignment horizontal="center" vertical="center" wrapText="1"/>
    </xf>
    <xf numFmtId="1" fontId="24" fillId="2" borderId="1" xfId="4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left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44" fillId="2" borderId="5" xfId="0" applyFont="1" applyFill="1" applyBorder="1" applyAlignment="1">
      <alignment horizontal="left" vertical="top" wrapText="1"/>
    </xf>
    <xf numFmtId="0" fontId="44" fillId="2" borderId="7" xfId="0" applyFont="1" applyFill="1" applyBorder="1" applyAlignment="1">
      <alignment horizontal="left" vertical="top" wrapText="1"/>
    </xf>
    <xf numFmtId="0" fontId="44" fillId="2" borderId="8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center" wrapText="1"/>
    </xf>
    <xf numFmtId="14" fontId="24" fillId="2" borderId="5" xfId="0" applyNumberFormat="1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10" fontId="24" fillId="2" borderId="1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4" fontId="24" fillId="2" borderId="1" xfId="0" applyNumberFormat="1" applyFont="1" applyFill="1" applyBorder="1" applyAlignment="1">
      <alignment horizontal="center"/>
    </xf>
    <xf numFmtId="0" fontId="24" fillId="2" borderId="2" xfId="0" applyFont="1" applyFill="1" applyBorder="1" applyAlignment="1">
      <alignment vertical="center" wrapText="1"/>
    </xf>
    <xf numFmtId="0" fontId="24" fillId="2" borderId="3" xfId="0" applyFont="1" applyFill="1" applyBorder="1" applyAlignment="1">
      <alignment vertical="center" wrapText="1"/>
    </xf>
    <xf numFmtId="0" fontId="24" fillId="2" borderId="4" xfId="0" applyFont="1" applyFill="1" applyBorder="1" applyAlignment="1">
      <alignment vertical="center" wrapText="1"/>
    </xf>
    <xf numFmtId="0" fontId="24" fillId="2" borderId="2" xfId="4" applyNumberFormat="1" applyFont="1" applyFill="1" applyBorder="1" applyAlignment="1">
      <alignment horizontal="left" vertical="center" wrapText="1"/>
    </xf>
    <xf numFmtId="0" fontId="24" fillId="2" borderId="3" xfId="4" applyNumberFormat="1" applyFont="1" applyFill="1" applyBorder="1" applyAlignment="1">
      <alignment horizontal="left" vertical="center" wrapText="1"/>
    </xf>
    <xf numFmtId="0" fontId="24" fillId="2" borderId="3" xfId="4" applyFont="1" applyFill="1" applyBorder="1" applyAlignment="1">
      <alignment horizontal="center" vertical="top" wrapText="1"/>
    </xf>
    <xf numFmtId="0" fontId="24" fillId="2" borderId="4" xfId="4" applyNumberFormat="1" applyFont="1" applyFill="1" applyBorder="1" applyAlignment="1">
      <alignment horizontal="left" vertical="center" wrapText="1"/>
    </xf>
    <xf numFmtId="0" fontId="24" fillId="2" borderId="4" xfId="4" applyFont="1" applyFill="1" applyBorder="1" applyAlignment="1">
      <alignment horizontal="center" vertical="top" wrapText="1"/>
    </xf>
  </cellXfs>
  <cellStyles count="5">
    <cellStyle name="Гиперссылка" xfId="1" builtinId="8"/>
    <cellStyle name="Обычный" xfId="0" builtinId="0"/>
    <cellStyle name="Обычный 5" xfId="2"/>
    <cellStyle name="Обычный_Лист1 2" xfId="4"/>
    <cellStyle name="Процентный 2 2" xfId="3"/>
  </cellStyles>
  <dxfs count="0"/>
  <tableStyles count="0" defaultTableStyle="TableStyleMedium9" defaultPivotStyle="PivotStyleLight16"/>
  <colors>
    <mruColors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letskaya/Desktop/&#1057;&#1040;&#1064;&#1040;%20&#1056;&#1040;&#1041;&#1054;&#1058;&#1040;/&#1075;&#1086;&#1089;&#1087;&#1088;&#1086;&#1075;&#1088;&#1072;&#1084;&#1084;&#1072;/&#1086;&#1090;&#1095;&#1077;&#1090;%20&#1087;&#1086;%20&#1075;&#1086;&#1089;&#1087;&#1088;&#1086;&#1075;&#1088;&#1072;&#1084;&#1084;&#1077;%2017.07.2018/&#1055;&#1083;&#1072;&#1085;%20&#1088;&#1077;&#1072;&#1083;&#1080;&#1079;&#1072;&#1094;&#1080;&#1080;_2019-2020_&#1056;&#105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letskaya/Desktop/&#1057;&#1040;&#1064;&#1040;%20&#1056;&#1040;&#1041;&#1054;&#1058;&#1040;/&#1054;&#1058;&#1063;&#1045;&#1058;%20&#1054;%20&#1056;&#1045;&#1040;&#1051;&#1048;&#1047;&#1040;&#1062;&#1048;&#1048;%20&#1043;&#1054;&#1057;,&#1055;&#1056;&#1054;&#1043;&#1056;&#1040;&#1052;&#1052;&#1067;%20&#1079;&#1072;%202018%20&#1075;&#1086;&#1076;/&#1055;&#1083;&#1072;&#1085;%20&#1088;&#1077;&#1072;&#1083;&#1080;&#1079;&#1072;&#1094;&#1080;&#1080;_2019-2020_&#1062;&#10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печать"/>
      <sheetName val="Лист1"/>
      <sheetName val="Лист2"/>
      <sheetName val="Лист3"/>
    </sheetNames>
    <sheetDataSet>
      <sheetData sheetId="0">
        <row r="13">
          <cell r="F13">
            <v>278925.92500000005</v>
          </cell>
        </row>
        <row r="43">
          <cell r="G43">
            <v>8312.75</v>
          </cell>
        </row>
        <row r="58">
          <cell r="G58">
            <v>907.8</v>
          </cell>
        </row>
        <row r="59">
          <cell r="F59">
            <v>370.79199999999997</v>
          </cell>
        </row>
        <row r="73">
          <cell r="F73">
            <v>4824.9669999999996</v>
          </cell>
          <cell r="G73">
            <v>11812.85</v>
          </cell>
        </row>
        <row r="83">
          <cell r="F83">
            <v>2543.627</v>
          </cell>
          <cell r="G83">
            <v>6227.5</v>
          </cell>
        </row>
        <row r="93">
          <cell r="G93">
            <v>8450.7000000000007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печать"/>
      <sheetName val="Лист1"/>
      <sheetName val="Лист2"/>
      <sheetName val="Лист3"/>
    </sheetNames>
    <sheetDataSet>
      <sheetData sheetId="0">
        <row r="168">
          <cell r="F168">
            <v>360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S588"/>
  <sheetViews>
    <sheetView tabSelected="1" zoomScale="75" zoomScaleNormal="75" zoomScaleSheetLayoutView="50" workbookViewId="0">
      <pane ySplit="5" topLeftCell="A6" activePane="bottomLeft" state="frozen"/>
      <selection pane="bottomLeft" activeCell="Q10" sqref="Q10"/>
    </sheetView>
  </sheetViews>
  <sheetFormatPr defaultColWidth="13.7109375" defaultRowHeight="15.75" outlineLevelRow="1" x14ac:dyDescent="0.25"/>
  <cols>
    <col min="1" max="1" width="7.5703125" style="100" customWidth="1"/>
    <col min="2" max="2" width="36" style="98" customWidth="1"/>
    <col min="3" max="3" width="7.7109375" style="99" customWidth="1"/>
    <col min="4" max="4" width="15.42578125" style="29" customWidth="1"/>
    <col min="5" max="5" width="24.85546875" style="112" customWidth="1"/>
    <col min="6" max="6" width="23.140625" style="112" customWidth="1"/>
    <col min="7" max="7" width="12.140625" style="29" customWidth="1"/>
    <col min="8" max="8" width="21.7109375" style="76" customWidth="1"/>
    <col min="9" max="9" width="31.7109375" style="76" customWidth="1"/>
    <col min="10" max="10" width="20.42578125" style="76" customWidth="1"/>
    <col min="11" max="11" width="21.42578125" style="76" customWidth="1"/>
    <col min="12" max="12" width="31.28515625" style="26" customWidth="1"/>
    <col min="13" max="13" width="7.85546875" style="77" customWidth="1"/>
    <col min="14" max="19" width="13.7109375" style="77"/>
    <col min="20" max="256" width="13.7109375" style="23"/>
    <col min="257" max="257" width="8.7109375" style="23" customWidth="1"/>
    <col min="258" max="258" width="36" style="23" customWidth="1"/>
    <col min="259" max="259" width="13.7109375" style="23"/>
    <col min="260" max="262" width="11" style="23" customWidth="1"/>
    <col min="263" max="263" width="10.85546875" style="23" customWidth="1"/>
    <col min="264" max="264" width="37.85546875" style="23" customWidth="1"/>
    <col min="265" max="265" width="31" style="23" customWidth="1"/>
    <col min="266" max="266" width="11.140625" style="23" customWidth="1"/>
    <col min="267" max="267" width="21.42578125" style="23" customWidth="1"/>
    <col min="268" max="268" width="31.28515625" style="23" customWidth="1"/>
    <col min="269" max="269" width="7.85546875" style="23" customWidth="1"/>
    <col min="270" max="512" width="13.7109375" style="23"/>
    <col min="513" max="513" width="8.7109375" style="23" customWidth="1"/>
    <col min="514" max="514" width="36" style="23" customWidth="1"/>
    <col min="515" max="515" width="13.7109375" style="23"/>
    <col min="516" max="518" width="11" style="23" customWidth="1"/>
    <col min="519" max="519" width="10.85546875" style="23" customWidth="1"/>
    <col min="520" max="520" width="37.85546875" style="23" customWidth="1"/>
    <col min="521" max="521" width="31" style="23" customWidth="1"/>
    <col min="522" max="522" width="11.140625" style="23" customWidth="1"/>
    <col min="523" max="523" width="21.42578125" style="23" customWidth="1"/>
    <col min="524" max="524" width="31.28515625" style="23" customWidth="1"/>
    <col min="525" max="525" width="7.85546875" style="23" customWidth="1"/>
    <col min="526" max="768" width="13.7109375" style="23"/>
    <col min="769" max="769" width="8.7109375" style="23" customWidth="1"/>
    <col min="770" max="770" width="36" style="23" customWidth="1"/>
    <col min="771" max="771" width="13.7109375" style="23"/>
    <col min="772" max="774" width="11" style="23" customWidth="1"/>
    <col min="775" max="775" width="10.85546875" style="23" customWidth="1"/>
    <col min="776" max="776" width="37.85546875" style="23" customWidth="1"/>
    <col min="777" max="777" width="31" style="23" customWidth="1"/>
    <col min="778" max="778" width="11.140625" style="23" customWidth="1"/>
    <col min="779" max="779" width="21.42578125" style="23" customWidth="1"/>
    <col min="780" max="780" width="31.28515625" style="23" customWidth="1"/>
    <col min="781" max="781" width="7.85546875" style="23" customWidth="1"/>
    <col min="782" max="1024" width="13.7109375" style="23"/>
    <col min="1025" max="1025" width="8.7109375" style="23" customWidth="1"/>
    <col min="1026" max="1026" width="36" style="23" customWidth="1"/>
    <col min="1027" max="1027" width="13.7109375" style="23"/>
    <col min="1028" max="1030" width="11" style="23" customWidth="1"/>
    <col min="1031" max="1031" width="10.85546875" style="23" customWidth="1"/>
    <col min="1032" max="1032" width="37.85546875" style="23" customWidth="1"/>
    <col min="1033" max="1033" width="31" style="23" customWidth="1"/>
    <col min="1034" max="1034" width="11.140625" style="23" customWidth="1"/>
    <col min="1035" max="1035" width="21.42578125" style="23" customWidth="1"/>
    <col min="1036" max="1036" width="31.28515625" style="23" customWidth="1"/>
    <col min="1037" max="1037" width="7.85546875" style="23" customWidth="1"/>
    <col min="1038" max="1280" width="13.7109375" style="23"/>
    <col min="1281" max="1281" width="8.7109375" style="23" customWidth="1"/>
    <col min="1282" max="1282" width="36" style="23" customWidth="1"/>
    <col min="1283" max="1283" width="13.7109375" style="23"/>
    <col min="1284" max="1286" width="11" style="23" customWidth="1"/>
    <col min="1287" max="1287" width="10.85546875" style="23" customWidth="1"/>
    <col min="1288" max="1288" width="37.85546875" style="23" customWidth="1"/>
    <col min="1289" max="1289" width="31" style="23" customWidth="1"/>
    <col min="1290" max="1290" width="11.140625" style="23" customWidth="1"/>
    <col min="1291" max="1291" width="21.42578125" style="23" customWidth="1"/>
    <col min="1292" max="1292" width="31.28515625" style="23" customWidth="1"/>
    <col min="1293" max="1293" width="7.85546875" style="23" customWidth="1"/>
    <col min="1294" max="1536" width="13.7109375" style="23"/>
    <col min="1537" max="1537" width="8.7109375" style="23" customWidth="1"/>
    <col min="1538" max="1538" width="36" style="23" customWidth="1"/>
    <col min="1539" max="1539" width="13.7109375" style="23"/>
    <col min="1540" max="1542" width="11" style="23" customWidth="1"/>
    <col min="1543" max="1543" width="10.85546875" style="23" customWidth="1"/>
    <col min="1544" max="1544" width="37.85546875" style="23" customWidth="1"/>
    <col min="1545" max="1545" width="31" style="23" customWidth="1"/>
    <col min="1546" max="1546" width="11.140625" style="23" customWidth="1"/>
    <col min="1547" max="1547" width="21.42578125" style="23" customWidth="1"/>
    <col min="1548" max="1548" width="31.28515625" style="23" customWidth="1"/>
    <col min="1549" max="1549" width="7.85546875" style="23" customWidth="1"/>
    <col min="1550" max="1792" width="13.7109375" style="23"/>
    <col min="1793" max="1793" width="8.7109375" style="23" customWidth="1"/>
    <col min="1794" max="1794" width="36" style="23" customWidth="1"/>
    <col min="1795" max="1795" width="13.7109375" style="23"/>
    <col min="1796" max="1798" width="11" style="23" customWidth="1"/>
    <col min="1799" max="1799" width="10.85546875" style="23" customWidth="1"/>
    <col min="1800" max="1800" width="37.85546875" style="23" customWidth="1"/>
    <col min="1801" max="1801" width="31" style="23" customWidth="1"/>
    <col min="1802" max="1802" width="11.140625" style="23" customWidth="1"/>
    <col min="1803" max="1803" width="21.42578125" style="23" customWidth="1"/>
    <col min="1804" max="1804" width="31.28515625" style="23" customWidth="1"/>
    <col min="1805" max="1805" width="7.85546875" style="23" customWidth="1"/>
    <col min="1806" max="2048" width="13.7109375" style="23"/>
    <col min="2049" max="2049" width="8.7109375" style="23" customWidth="1"/>
    <col min="2050" max="2050" width="36" style="23" customWidth="1"/>
    <col min="2051" max="2051" width="13.7109375" style="23"/>
    <col min="2052" max="2054" width="11" style="23" customWidth="1"/>
    <col min="2055" max="2055" width="10.85546875" style="23" customWidth="1"/>
    <col min="2056" max="2056" width="37.85546875" style="23" customWidth="1"/>
    <col min="2057" max="2057" width="31" style="23" customWidth="1"/>
    <col min="2058" max="2058" width="11.140625" style="23" customWidth="1"/>
    <col min="2059" max="2059" width="21.42578125" style="23" customWidth="1"/>
    <col min="2060" max="2060" width="31.28515625" style="23" customWidth="1"/>
    <col min="2061" max="2061" width="7.85546875" style="23" customWidth="1"/>
    <col min="2062" max="2304" width="13.7109375" style="23"/>
    <col min="2305" max="2305" width="8.7109375" style="23" customWidth="1"/>
    <col min="2306" max="2306" width="36" style="23" customWidth="1"/>
    <col min="2307" max="2307" width="13.7109375" style="23"/>
    <col min="2308" max="2310" width="11" style="23" customWidth="1"/>
    <col min="2311" max="2311" width="10.85546875" style="23" customWidth="1"/>
    <col min="2312" max="2312" width="37.85546875" style="23" customWidth="1"/>
    <col min="2313" max="2313" width="31" style="23" customWidth="1"/>
    <col min="2314" max="2314" width="11.140625" style="23" customWidth="1"/>
    <col min="2315" max="2315" width="21.42578125" style="23" customWidth="1"/>
    <col min="2316" max="2316" width="31.28515625" style="23" customWidth="1"/>
    <col min="2317" max="2317" width="7.85546875" style="23" customWidth="1"/>
    <col min="2318" max="2560" width="13.7109375" style="23"/>
    <col min="2561" max="2561" width="8.7109375" style="23" customWidth="1"/>
    <col min="2562" max="2562" width="36" style="23" customWidth="1"/>
    <col min="2563" max="2563" width="13.7109375" style="23"/>
    <col min="2564" max="2566" width="11" style="23" customWidth="1"/>
    <col min="2567" max="2567" width="10.85546875" style="23" customWidth="1"/>
    <col min="2568" max="2568" width="37.85546875" style="23" customWidth="1"/>
    <col min="2569" max="2569" width="31" style="23" customWidth="1"/>
    <col min="2570" max="2570" width="11.140625" style="23" customWidth="1"/>
    <col min="2571" max="2571" width="21.42578125" style="23" customWidth="1"/>
    <col min="2572" max="2572" width="31.28515625" style="23" customWidth="1"/>
    <col min="2573" max="2573" width="7.85546875" style="23" customWidth="1"/>
    <col min="2574" max="2816" width="13.7109375" style="23"/>
    <col min="2817" max="2817" width="8.7109375" style="23" customWidth="1"/>
    <col min="2818" max="2818" width="36" style="23" customWidth="1"/>
    <col min="2819" max="2819" width="13.7109375" style="23"/>
    <col min="2820" max="2822" width="11" style="23" customWidth="1"/>
    <col min="2823" max="2823" width="10.85546875" style="23" customWidth="1"/>
    <col min="2824" max="2824" width="37.85546875" style="23" customWidth="1"/>
    <col min="2825" max="2825" width="31" style="23" customWidth="1"/>
    <col min="2826" max="2826" width="11.140625" style="23" customWidth="1"/>
    <col min="2827" max="2827" width="21.42578125" style="23" customWidth="1"/>
    <col min="2828" max="2828" width="31.28515625" style="23" customWidth="1"/>
    <col min="2829" max="2829" width="7.85546875" style="23" customWidth="1"/>
    <col min="2830" max="3072" width="13.7109375" style="23"/>
    <col min="3073" max="3073" width="8.7109375" style="23" customWidth="1"/>
    <col min="3074" max="3074" width="36" style="23" customWidth="1"/>
    <col min="3075" max="3075" width="13.7109375" style="23"/>
    <col min="3076" max="3078" width="11" style="23" customWidth="1"/>
    <col min="3079" max="3079" width="10.85546875" style="23" customWidth="1"/>
    <col min="3080" max="3080" width="37.85546875" style="23" customWidth="1"/>
    <col min="3081" max="3081" width="31" style="23" customWidth="1"/>
    <col min="3082" max="3082" width="11.140625" style="23" customWidth="1"/>
    <col min="3083" max="3083" width="21.42578125" style="23" customWidth="1"/>
    <col min="3084" max="3084" width="31.28515625" style="23" customWidth="1"/>
    <col min="3085" max="3085" width="7.85546875" style="23" customWidth="1"/>
    <col min="3086" max="3328" width="13.7109375" style="23"/>
    <col min="3329" max="3329" width="8.7109375" style="23" customWidth="1"/>
    <col min="3330" max="3330" width="36" style="23" customWidth="1"/>
    <col min="3331" max="3331" width="13.7109375" style="23"/>
    <col min="3332" max="3334" width="11" style="23" customWidth="1"/>
    <col min="3335" max="3335" width="10.85546875" style="23" customWidth="1"/>
    <col min="3336" max="3336" width="37.85546875" style="23" customWidth="1"/>
    <col min="3337" max="3337" width="31" style="23" customWidth="1"/>
    <col min="3338" max="3338" width="11.140625" style="23" customWidth="1"/>
    <col min="3339" max="3339" width="21.42578125" style="23" customWidth="1"/>
    <col min="3340" max="3340" width="31.28515625" style="23" customWidth="1"/>
    <col min="3341" max="3341" width="7.85546875" style="23" customWidth="1"/>
    <col min="3342" max="3584" width="13.7109375" style="23"/>
    <col min="3585" max="3585" width="8.7109375" style="23" customWidth="1"/>
    <col min="3586" max="3586" width="36" style="23" customWidth="1"/>
    <col min="3587" max="3587" width="13.7109375" style="23"/>
    <col min="3588" max="3590" width="11" style="23" customWidth="1"/>
    <col min="3591" max="3591" width="10.85546875" style="23" customWidth="1"/>
    <col min="3592" max="3592" width="37.85546875" style="23" customWidth="1"/>
    <col min="3593" max="3593" width="31" style="23" customWidth="1"/>
    <col min="3594" max="3594" width="11.140625" style="23" customWidth="1"/>
    <col min="3595" max="3595" width="21.42578125" style="23" customWidth="1"/>
    <col min="3596" max="3596" width="31.28515625" style="23" customWidth="1"/>
    <col min="3597" max="3597" width="7.85546875" style="23" customWidth="1"/>
    <col min="3598" max="3840" width="13.7109375" style="23"/>
    <col min="3841" max="3841" width="8.7109375" style="23" customWidth="1"/>
    <col min="3842" max="3842" width="36" style="23" customWidth="1"/>
    <col min="3843" max="3843" width="13.7109375" style="23"/>
    <col min="3844" max="3846" width="11" style="23" customWidth="1"/>
    <col min="3847" max="3847" width="10.85546875" style="23" customWidth="1"/>
    <col min="3848" max="3848" width="37.85546875" style="23" customWidth="1"/>
    <col min="3849" max="3849" width="31" style="23" customWidth="1"/>
    <col min="3850" max="3850" width="11.140625" style="23" customWidth="1"/>
    <col min="3851" max="3851" width="21.42578125" style="23" customWidth="1"/>
    <col min="3852" max="3852" width="31.28515625" style="23" customWidth="1"/>
    <col min="3853" max="3853" width="7.85546875" style="23" customWidth="1"/>
    <col min="3854" max="4096" width="13.7109375" style="23"/>
    <col min="4097" max="4097" width="8.7109375" style="23" customWidth="1"/>
    <col min="4098" max="4098" width="36" style="23" customWidth="1"/>
    <col min="4099" max="4099" width="13.7109375" style="23"/>
    <col min="4100" max="4102" width="11" style="23" customWidth="1"/>
    <col min="4103" max="4103" width="10.85546875" style="23" customWidth="1"/>
    <col min="4104" max="4104" width="37.85546875" style="23" customWidth="1"/>
    <col min="4105" max="4105" width="31" style="23" customWidth="1"/>
    <col min="4106" max="4106" width="11.140625" style="23" customWidth="1"/>
    <col min="4107" max="4107" width="21.42578125" style="23" customWidth="1"/>
    <col min="4108" max="4108" width="31.28515625" style="23" customWidth="1"/>
    <col min="4109" max="4109" width="7.85546875" style="23" customWidth="1"/>
    <col min="4110" max="4352" width="13.7109375" style="23"/>
    <col min="4353" max="4353" width="8.7109375" style="23" customWidth="1"/>
    <col min="4354" max="4354" width="36" style="23" customWidth="1"/>
    <col min="4355" max="4355" width="13.7109375" style="23"/>
    <col min="4356" max="4358" width="11" style="23" customWidth="1"/>
    <col min="4359" max="4359" width="10.85546875" style="23" customWidth="1"/>
    <col min="4360" max="4360" width="37.85546875" style="23" customWidth="1"/>
    <col min="4361" max="4361" width="31" style="23" customWidth="1"/>
    <col min="4362" max="4362" width="11.140625" style="23" customWidth="1"/>
    <col min="4363" max="4363" width="21.42578125" style="23" customWidth="1"/>
    <col min="4364" max="4364" width="31.28515625" style="23" customWidth="1"/>
    <col min="4365" max="4365" width="7.85546875" style="23" customWidth="1"/>
    <col min="4366" max="4608" width="13.7109375" style="23"/>
    <col min="4609" max="4609" width="8.7109375" style="23" customWidth="1"/>
    <col min="4610" max="4610" width="36" style="23" customWidth="1"/>
    <col min="4611" max="4611" width="13.7109375" style="23"/>
    <col min="4612" max="4614" width="11" style="23" customWidth="1"/>
    <col min="4615" max="4615" width="10.85546875" style="23" customWidth="1"/>
    <col min="4616" max="4616" width="37.85546875" style="23" customWidth="1"/>
    <col min="4617" max="4617" width="31" style="23" customWidth="1"/>
    <col min="4618" max="4618" width="11.140625" style="23" customWidth="1"/>
    <col min="4619" max="4619" width="21.42578125" style="23" customWidth="1"/>
    <col min="4620" max="4620" width="31.28515625" style="23" customWidth="1"/>
    <col min="4621" max="4621" width="7.85546875" style="23" customWidth="1"/>
    <col min="4622" max="4864" width="13.7109375" style="23"/>
    <col min="4865" max="4865" width="8.7109375" style="23" customWidth="1"/>
    <col min="4866" max="4866" width="36" style="23" customWidth="1"/>
    <col min="4867" max="4867" width="13.7109375" style="23"/>
    <col min="4868" max="4870" width="11" style="23" customWidth="1"/>
    <col min="4871" max="4871" width="10.85546875" style="23" customWidth="1"/>
    <col min="4872" max="4872" width="37.85546875" style="23" customWidth="1"/>
    <col min="4873" max="4873" width="31" style="23" customWidth="1"/>
    <col min="4874" max="4874" width="11.140625" style="23" customWidth="1"/>
    <col min="4875" max="4875" width="21.42578125" style="23" customWidth="1"/>
    <col min="4876" max="4876" width="31.28515625" style="23" customWidth="1"/>
    <col min="4877" max="4877" width="7.85546875" style="23" customWidth="1"/>
    <col min="4878" max="5120" width="13.7109375" style="23"/>
    <col min="5121" max="5121" width="8.7109375" style="23" customWidth="1"/>
    <col min="5122" max="5122" width="36" style="23" customWidth="1"/>
    <col min="5123" max="5123" width="13.7109375" style="23"/>
    <col min="5124" max="5126" width="11" style="23" customWidth="1"/>
    <col min="5127" max="5127" width="10.85546875" style="23" customWidth="1"/>
    <col min="5128" max="5128" width="37.85546875" style="23" customWidth="1"/>
    <col min="5129" max="5129" width="31" style="23" customWidth="1"/>
    <col min="5130" max="5130" width="11.140625" style="23" customWidth="1"/>
    <col min="5131" max="5131" width="21.42578125" style="23" customWidth="1"/>
    <col min="5132" max="5132" width="31.28515625" style="23" customWidth="1"/>
    <col min="5133" max="5133" width="7.85546875" style="23" customWidth="1"/>
    <col min="5134" max="5376" width="13.7109375" style="23"/>
    <col min="5377" max="5377" width="8.7109375" style="23" customWidth="1"/>
    <col min="5378" max="5378" width="36" style="23" customWidth="1"/>
    <col min="5379" max="5379" width="13.7109375" style="23"/>
    <col min="5380" max="5382" width="11" style="23" customWidth="1"/>
    <col min="5383" max="5383" width="10.85546875" style="23" customWidth="1"/>
    <col min="5384" max="5384" width="37.85546875" style="23" customWidth="1"/>
    <col min="5385" max="5385" width="31" style="23" customWidth="1"/>
    <col min="5386" max="5386" width="11.140625" style="23" customWidth="1"/>
    <col min="5387" max="5387" width="21.42578125" style="23" customWidth="1"/>
    <col min="5388" max="5388" width="31.28515625" style="23" customWidth="1"/>
    <col min="5389" max="5389" width="7.85546875" style="23" customWidth="1"/>
    <col min="5390" max="5632" width="13.7109375" style="23"/>
    <col min="5633" max="5633" width="8.7109375" style="23" customWidth="1"/>
    <col min="5634" max="5634" width="36" style="23" customWidth="1"/>
    <col min="5635" max="5635" width="13.7109375" style="23"/>
    <col min="5636" max="5638" width="11" style="23" customWidth="1"/>
    <col min="5639" max="5639" width="10.85546875" style="23" customWidth="1"/>
    <col min="5640" max="5640" width="37.85546875" style="23" customWidth="1"/>
    <col min="5641" max="5641" width="31" style="23" customWidth="1"/>
    <col min="5642" max="5642" width="11.140625" style="23" customWidth="1"/>
    <col min="5643" max="5643" width="21.42578125" style="23" customWidth="1"/>
    <col min="5644" max="5644" width="31.28515625" style="23" customWidth="1"/>
    <col min="5645" max="5645" width="7.85546875" style="23" customWidth="1"/>
    <col min="5646" max="5888" width="13.7109375" style="23"/>
    <col min="5889" max="5889" width="8.7109375" style="23" customWidth="1"/>
    <col min="5890" max="5890" width="36" style="23" customWidth="1"/>
    <col min="5891" max="5891" width="13.7109375" style="23"/>
    <col min="5892" max="5894" width="11" style="23" customWidth="1"/>
    <col min="5895" max="5895" width="10.85546875" style="23" customWidth="1"/>
    <col min="5896" max="5896" width="37.85546875" style="23" customWidth="1"/>
    <col min="5897" max="5897" width="31" style="23" customWidth="1"/>
    <col min="5898" max="5898" width="11.140625" style="23" customWidth="1"/>
    <col min="5899" max="5899" width="21.42578125" style="23" customWidth="1"/>
    <col min="5900" max="5900" width="31.28515625" style="23" customWidth="1"/>
    <col min="5901" max="5901" width="7.85546875" style="23" customWidth="1"/>
    <col min="5902" max="6144" width="13.7109375" style="23"/>
    <col min="6145" max="6145" width="8.7109375" style="23" customWidth="1"/>
    <col min="6146" max="6146" width="36" style="23" customWidth="1"/>
    <col min="6147" max="6147" width="13.7109375" style="23"/>
    <col min="6148" max="6150" width="11" style="23" customWidth="1"/>
    <col min="6151" max="6151" width="10.85546875" style="23" customWidth="1"/>
    <col min="6152" max="6152" width="37.85546875" style="23" customWidth="1"/>
    <col min="6153" max="6153" width="31" style="23" customWidth="1"/>
    <col min="6154" max="6154" width="11.140625" style="23" customWidth="1"/>
    <col min="6155" max="6155" width="21.42578125" style="23" customWidth="1"/>
    <col min="6156" max="6156" width="31.28515625" style="23" customWidth="1"/>
    <col min="6157" max="6157" width="7.85546875" style="23" customWidth="1"/>
    <col min="6158" max="6400" width="13.7109375" style="23"/>
    <col min="6401" max="6401" width="8.7109375" style="23" customWidth="1"/>
    <col min="6402" max="6402" width="36" style="23" customWidth="1"/>
    <col min="6403" max="6403" width="13.7109375" style="23"/>
    <col min="6404" max="6406" width="11" style="23" customWidth="1"/>
    <col min="6407" max="6407" width="10.85546875" style="23" customWidth="1"/>
    <col min="6408" max="6408" width="37.85546875" style="23" customWidth="1"/>
    <col min="6409" max="6409" width="31" style="23" customWidth="1"/>
    <col min="6410" max="6410" width="11.140625" style="23" customWidth="1"/>
    <col min="6411" max="6411" width="21.42578125" style="23" customWidth="1"/>
    <col min="6412" max="6412" width="31.28515625" style="23" customWidth="1"/>
    <col min="6413" max="6413" width="7.85546875" style="23" customWidth="1"/>
    <col min="6414" max="6656" width="13.7109375" style="23"/>
    <col min="6657" max="6657" width="8.7109375" style="23" customWidth="1"/>
    <col min="6658" max="6658" width="36" style="23" customWidth="1"/>
    <col min="6659" max="6659" width="13.7109375" style="23"/>
    <col min="6660" max="6662" width="11" style="23" customWidth="1"/>
    <col min="6663" max="6663" width="10.85546875" style="23" customWidth="1"/>
    <col min="6664" max="6664" width="37.85546875" style="23" customWidth="1"/>
    <col min="6665" max="6665" width="31" style="23" customWidth="1"/>
    <col min="6666" max="6666" width="11.140625" style="23" customWidth="1"/>
    <col min="6667" max="6667" width="21.42578125" style="23" customWidth="1"/>
    <col min="6668" max="6668" width="31.28515625" style="23" customWidth="1"/>
    <col min="6669" max="6669" width="7.85546875" style="23" customWidth="1"/>
    <col min="6670" max="6912" width="13.7109375" style="23"/>
    <col min="6913" max="6913" width="8.7109375" style="23" customWidth="1"/>
    <col min="6914" max="6914" width="36" style="23" customWidth="1"/>
    <col min="6915" max="6915" width="13.7109375" style="23"/>
    <col min="6916" max="6918" width="11" style="23" customWidth="1"/>
    <col min="6919" max="6919" width="10.85546875" style="23" customWidth="1"/>
    <col min="6920" max="6920" width="37.85546875" style="23" customWidth="1"/>
    <col min="6921" max="6921" width="31" style="23" customWidth="1"/>
    <col min="6922" max="6922" width="11.140625" style="23" customWidth="1"/>
    <col min="6923" max="6923" width="21.42578125" style="23" customWidth="1"/>
    <col min="6924" max="6924" width="31.28515625" style="23" customWidth="1"/>
    <col min="6925" max="6925" width="7.85546875" style="23" customWidth="1"/>
    <col min="6926" max="7168" width="13.7109375" style="23"/>
    <col min="7169" max="7169" width="8.7109375" style="23" customWidth="1"/>
    <col min="7170" max="7170" width="36" style="23" customWidth="1"/>
    <col min="7171" max="7171" width="13.7109375" style="23"/>
    <col min="7172" max="7174" width="11" style="23" customWidth="1"/>
    <col min="7175" max="7175" width="10.85546875" style="23" customWidth="1"/>
    <col min="7176" max="7176" width="37.85546875" style="23" customWidth="1"/>
    <col min="7177" max="7177" width="31" style="23" customWidth="1"/>
    <col min="7178" max="7178" width="11.140625" style="23" customWidth="1"/>
    <col min="7179" max="7179" width="21.42578125" style="23" customWidth="1"/>
    <col min="7180" max="7180" width="31.28515625" style="23" customWidth="1"/>
    <col min="7181" max="7181" width="7.85546875" style="23" customWidth="1"/>
    <col min="7182" max="7424" width="13.7109375" style="23"/>
    <col min="7425" max="7425" width="8.7109375" style="23" customWidth="1"/>
    <col min="7426" max="7426" width="36" style="23" customWidth="1"/>
    <col min="7427" max="7427" width="13.7109375" style="23"/>
    <col min="7428" max="7430" width="11" style="23" customWidth="1"/>
    <col min="7431" max="7431" width="10.85546875" style="23" customWidth="1"/>
    <col min="7432" max="7432" width="37.85546875" style="23" customWidth="1"/>
    <col min="7433" max="7433" width="31" style="23" customWidth="1"/>
    <col min="7434" max="7434" width="11.140625" style="23" customWidth="1"/>
    <col min="7435" max="7435" width="21.42578125" style="23" customWidth="1"/>
    <col min="7436" max="7436" width="31.28515625" style="23" customWidth="1"/>
    <col min="7437" max="7437" width="7.85546875" style="23" customWidth="1"/>
    <col min="7438" max="7680" width="13.7109375" style="23"/>
    <col min="7681" max="7681" width="8.7109375" style="23" customWidth="1"/>
    <col min="7682" max="7682" width="36" style="23" customWidth="1"/>
    <col min="7683" max="7683" width="13.7109375" style="23"/>
    <col min="7684" max="7686" width="11" style="23" customWidth="1"/>
    <col min="7687" max="7687" width="10.85546875" style="23" customWidth="1"/>
    <col min="7688" max="7688" width="37.85546875" style="23" customWidth="1"/>
    <col min="7689" max="7689" width="31" style="23" customWidth="1"/>
    <col min="7690" max="7690" width="11.140625" style="23" customWidth="1"/>
    <col min="7691" max="7691" width="21.42578125" style="23" customWidth="1"/>
    <col min="7692" max="7692" width="31.28515625" style="23" customWidth="1"/>
    <col min="7693" max="7693" width="7.85546875" style="23" customWidth="1"/>
    <col min="7694" max="7936" width="13.7109375" style="23"/>
    <col min="7937" max="7937" width="8.7109375" style="23" customWidth="1"/>
    <col min="7938" max="7938" width="36" style="23" customWidth="1"/>
    <col min="7939" max="7939" width="13.7109375" style="23"/>
    <col min="7940" max="7942" width="11" style="23" customWidth="1"/>
    <col min="7943" max="7943" width="10.85546875" style="23" customWidth="1"/>
    <col min="7944" max="7944" width="37.85546875" style="23" customWidth="1"/>
    <col min="7945" max="7945" width="31" style="23" customWidth="1"/>
    <col min="7946" max="7946" width="11.140625" style="23" customWidth="1"/>
    <col min="7947" max="7947" width="21.42578125" style="23" customWidth="1"/>
    <col min="7948" max="7948" width="31.28515625" style="23" customWidth="1"/>
    <col min="7949" max="7949" width="7.85546875" style="23" customWidth="1"/>
    <col min="7950" max="8192" width="13.7109375" style="23"/>
    <col min="8193" max="8193" width="8.7109375" style="23" customWidth="1"/>
    <col min="8194" max="8194" width="36" style="23" customWidth="1"/>
    <col min="8195" max="8195" width="13.7109375" style="23"/>
    <col min="8196" max="8198" width="11" style="23" customWidth="1"/>
    <col min="8199" max="8199" width="10.85546875" style="23" customWidth="1"/>
    <col min="8200" max="8200" width="37.85546875" style="23" customWidth="1"/>
    <col min="8201" max="8201" width="31" style="23" customWidth="1"/>
    <col min="8202" max="8202" width="11.140625" style="23" customWidth="1"/>
    <col min="8203" max="8203" width="21.42578125" style="23" customWidth="1"/>
    <col min="8204" max="8204" width="31.28515625" style="23" customWidth="1"/>
    <col min="8205" max="8205" width="7.85546875" style="23" customWidth="1"/>
    <col min="8206" max="8448" width="13.7109375" style="23"/>
    <col min="8449" max="8449" width="8.7109375" style="23" customWidth="1"/>
    <col min="8450" max="8450" width="36" style="23" customWidth="1"/>
    <col min="8451" max="8451" width="13.7109375" style="23"/>
    <col min="8452" max="8454" width="11" style="23" customWidth="1"/>
    <col min="8455" max="8455" width="10.85546875" style="23" customWidth="1"/>
    <col min="8456" max="8456" width="37.85546875" style="23" customWidth="1"/>
    <col min="8457" max="8457" width="31" style="23" customWidth="1"/>
    <col min="8458" max="8458" width="11.140625" style="23" customWidth="1"/>
    <col min="8459" max="8459" width="21.42578125" style="23" customWidth="1"/>
    <col min="8460" max="8460" width="31.28515625" style="23" customWidth="1"/>
    <col min="8461" max="8461" width="7.85546875" style="23" customWidth="1"/>
    <col min="8462" max="8704" width="13.7109375" style="23"/>
    <col min="8705" max="8705" width="8.7109375" style="23" customWidth="1"/>
    <col min="8706" max="8706" width="36" style="23" customWidth="1"/>
    <col min="8707" max="8707" width="13.7109375" style="23"/>
    <col min="8708" max="8710" width="11" style="23" customWidth="1"/>
    <col min="8711" max="8711" width="10.85546875" style="23" customWidth="1"/>
    <col min="8712" max="8712" width="37.85546875" style="23" customWidth="1"/>
    <col min="8713" max="8713" width="31" style="23" customWidth="1"/>
    <col min="8714" max="8714" width="11.140625" style="23" customWidth="1"/>
    <col min="8715" max="8715" width="21.42578125" style="23" customWidth="1"/>
    <col min="8716" max="8716" width="31.28515625" style="23" customWidth="1"/>
    <col min="8717" max="8717" width="7.85546875" style="23" customWidth="1"/>
    <col min="8718" max="8960" width="13.7109375" style="23"/>
    <col min="8961" max="8961" width="8.7109375" style="23" customWidth="1"/>
    <col min="8962" max="8962" width="36" style="23" customWidth="1"/>
    <col min="8963" max="8963" width="13.7109375" style="23"/>
    <col min="8964" max="8966" width="11" style="23" customWidth="1"/>
    <col min="8967" max="8967" width="10.85546875" style="23" customWidth="1"/>
    <col min="8968" max="8968" width="37.85546875" style="23" customWidth="1"/>
    <col min="8969" max="8969" width="31" style="23" customWidth="1"/>
    <col min="8970" max="8970" width="11.140625" style="23" customWidth="1"/>
    <col min="8971" max="8971" width="21.42578125" style="23" customWidth="1"/>
    <col min="8972" max="8972" width="31.28515625" style="23" customWidth="1"/>
    <col min="8973" max="8973" width="7.85546875" style="23" customWidth="1"/>
    <col min="8974" max="9216" width="13.7109375" style="23"/>
    <col min="9217" max="9217" width="8.7109375" style="23" customWidth="1"/>
    <col min="9218" max="9218" width="36" style="23" customWidth="1"/>
    <col min="9219" max="9219" width="13.7109375" style="23"/>
    <col min="9220" max="9222" width="11" style="23" customWidth="1"/>
    <col min="9223" max="9223" width="10.85546875" style="23" customWidth="1"/>
    <col min="9224" max="9224" width="37.85546875" style="23" customWidth="1"/>
    <col min="9225" max="9225" width="31" style="23" customWidth="1"/>
    <col min="9226" max="9226" width="11.140625" style="23" customWidth="1"/>
    <col min="9227" max="9227" width="21.42578125" style="23" customWidth="1"/>
    <col min="9228" max="9228" width="31.28515625" style="23" customWidth="1"/>
    <col min="9229" max="9229" width="7.85546875" style="23" customWidth="1"/>
    <col min="9230" max="9472" width="13.7109375" style="23"/>
    <col min="9473" max="9473" width="8.7109375" style="23" customWidth="1"/>
    <col min="9474" max="9474" width="36" style="23" customWidth="1"/>
    <col min="9475" max="9475" width="13.7109375" style="23"/>
    <col min="9476" max="9478" width="11" style="23" customWidth="1"/>
    <col min="9479" max="9479" width="10.85546875" style="23" customWidth="1"/>
    <col min="9480" max="9480" width="37.85546875" style="23" customWidth="1"/>
    <col min="9481" max="9481" width="31" style="23" customWidth="1"/>
    <col min="9482" max="9482" width="11.140625" style="23" customWidth="1"/>
    <col min="9483" max="9483" width="21.42578125" style="23" customWidth="1"/>
    <col min="9484" max="9484" width="31.28515625" style="23" customWidth="1"/>
    <col min="9485" max="9485" width="7.85546875" style="23" customWidth="1"/>
    <col min="9486" max="9728" width="13.7109375" style="23"/>
    <col min="9729" max="9729" width="8.7109375" style="23" customWidth="1"/>
    <col min="9730" max="9730" width="36" style="23" customWidth="1"/>
    <col min="9731" max="9731" width="13.7109375" style="23"/>
    <col min="9732" max="9734" width="11" style="23" customWidth="1"/>
    <col min="9735" max="9735" width="10.85546875" style="23" customWidth="1"/>
    <col min="9736" max="9736" width="37.85546875" style="23" customWidth="1"/>
    <col min="9737" max="9737" width="31" style="23" customWidth="1"/>
    <col min="9738" max="9738" width="11.140625" style="23" customWidth="1"/>
    <col min="9739" max="9739" width="21.42578125" style="23" customWidth="1"/>
    <col min="9740" max="9740" width="31.28515625" style="23" customWidth="1"/>
    <col min="9741" max="9741" width="7.85546875" style="23" customWidth="1"/>
    <col min="9742" max="9984" width="13.7109375" style="23"/>
    <col min="9985" max="9985" width="8.7109375" style="23" customWidth="1"/>
    <col min="9986" max="9986" width="36" style="23" customWidth="1"/>
    <col min="9987" max="9987" width="13.7109375" style="23"/>
    <col min="9988" max="9990" width="11" style="23" customWidth="1"/>
    <col min="9991" max="9991" width="10.85546875" style="23" customWidth="1"/>
    <col min="9992" max="9992" width="37.85546875" style="23" customWidth="1"/>
    <col min="9993" max="9993" width="31" style="23" customWidth="1"/>
    <col min="9994" max="9994" width="11.140625" style="23" customWidth="1"/>
    <col min="9995" max="9995" width="21.42578125" style="23" customWidth="1"/>
    <col min="9996" max="9996" width="31.28515625" style="23" customWidth="1"/>
    <col min="9997" max="9997" width="7.85546875" style="23" customWidth="1"/>
    <col min="9998" max="10240" width="13.7109375" style="23"/>
    <col min="10241" max="10241" width="8.7109375" style="23" customWidth="1"/>
    <col min="10242" max="10242" width="36" style="23" customWidth="1"/>
    <col min="10243" max="10243" width="13.7109375" style="23"/>
    <col min="10244" max="10246" width="11" style="23" customWidth="1"/>
    <col min="10247" max="10247" width="10.85546875" style="23" customWidth="1"/>
    <col min="10248" max="10248" width="37.85546875" style="23" customWidth="1"/>
    <col min="10249" max="10249" width="31" style="23" customWidth="1"/>
    <col min="10250" max="10250" width="11.140625" style="23" customWidth="1"/>
    <col min="10251" max="10251" width="21.42578125" style="23" customWidth="1"/>
    <col min="10252" max="10252" width="31.28515625" style="23" customWidth="1"/>
    <col min="10253" max="10253" width="7.85546875" style="23" customWidth="1"/>
    <col min="10254" max="10496" width="13.7109375" style="23"/>
    <col min="10497" max="10497" width="8.7109375" style="23" customWidth="1"/>
    <col min="10498" max="10498" width="36" style="23" customWidth="1"/>
    <col min="10499" max="10499" width="13.7109375" style="23"/>
    <col min="10500" max="10502" width="11" style="23" customWidth="1"/>
    <col min="10503" max="10503" width="10.85546875" style="23" customWidth="1"/>
    <col min="10504" max="10504" width="37.85546875" style="23" customWidth="1"/>
    <col min="10505" max="10505" width="31" style="23" customWidth="1"/>
    <col min="10506" max="10506" width="11.140625" style="23" customWidth="1"/>
    <col min="10507" max="10507" width="21.42578125" style="23" customWidth="1"/>
    <col min="10508" max="10508" width="31.28515625" style="23" customWidth="1"/>
    <col min="10509" max="10509" width="7.85546875" style="23" customWidth="1"/>
    <col min="10510" max="10752" width="13.7109375" style="23"/>
    <col min="10753" max="10753" width="8.7109375" style="23" customWidth="1"/>
    <col min="10754" max="10754" width="36" style="23" customWidth="1"/>
    <col min="10755" max="10755" width="13.7109375" style="23"/>
    <col min="10756" max="10758" width="11" style="23" customWidth="1"/>
    <col min="10759" max="10759" width="10.85546875" style="23" customWidth="1"/>
    <col min="10760" max="10760" width="37.85546875" style="23" customWidth="1"/>
    <col min="10761" max="10761" width="31" style="23" customWidth="1"/>
    <col min="10762" max="10762" width="11.140625" style="23" customWidth="1"/>
    <col min="10763" max="10763" width="21.42578125" style="23" customWidth="1"/>
    <col min="10764" max="10764" width="31.28515625" style="23" customWidth="1"/>
    <col min="10765" max="10765" width="7.85546875" style="23" customWidth="1"/>
    <col min="10766" max="11008" width="13.7109375" style="23"/>
    <col min="11009" max="11009" width="8.7109375" style="23" customWidth="1"/>
    <col min="11010" max="11010" width="36" style="23" customWidth="1"/>
    <col min="11011" max="11011" width="13.7109375" style="23"/>
    <col min="11012" max="11014" width="11" style="23" customWidth="1"/>
    <col min="11015" max="11015" width="10.85546875" style="23" customWidth="1"/>
    <col min="11016" max="11016" width="37.85546875" style="23" customWidth="1"/>
    <col min="11017" max="11017" width="31" style="23" customWidth="1"/>
    <col min="11018" max="11018" width="11.140625" style="23" customWidth="1"/>
    <col min="11019" max="11019" width="21.42578125" style="23" customWidth="1"/>
    <col min="11020" max="11020" width="31.28515625" style="23" customWidth="1"/>
    <col min="11021" max="11021" width="7.85546875" style="23" customWidth="1"/>
    <col min="11022" max="11264" width="13.7109375" style="23"/>
    <col min="11265" max="11265" width="8.7109375" style="23" customWidth="1"/>
    <col min="11266" max="11266" width="36" style="23" customWidth="1"/>
    <col min="11267" max="11267" width="13.7109375" style="23"/>
    <col min="11268" max="11270" width="11" style="23" customWidth="1"/>
    <col min="11271" max="11271" width="10.85546875" style="23" customWidth="1"/>
    <col min="11272" max="11272" width="37.85546875" style="23" customWidth="1"/>
    <col min="11273" max="11273" width="31" style="23" customWidth="1"/>
    <col min="11274" max="11274" width="11.140625" style="23" customWidth="1"/>
    <col min="11275" max="11275" width="21.42578125" style="23" customWidth="1"/>
    <col min="11276" max="11276" width="31.28515625" style="23" customWidth="1"/>
    <col min="11277" max="11277" width="7.85546875" style="23" customWidth="1"/>
    <col min="11278" max="11520" width="13.7109375" style="23"/>
    <col min="11521" max="11521" width="8.7109375" style="23" customWidth="1"/>
    <col min="11522" max="11522" width="36" style="23" customWidth="1"/>
    <col min="11523" max="11523" width="13.7109375" style="23"/>
    <col min="11524" max="11526" width="11" style="23" customWidth="1"/>
    <col min="11527" max="11527" width="10.85546875" style="23" customWidth="1"/>
    <col min="11528" max="11528" width="37.85546875" style="23" customWidth="1"/>
    <col min="11529" max="11529" width="31" style="23" customWidth="1"/>
    <col min="11530" max="11530" width="11.140625" style="23" customWidth="1"/>
    <col min="11531" max="11531" width="21.42578125" style="23" customWidth="1"/>
    <col min="11532" max="11532" width="31.28515625" style="23" customWidth="1"/>
    <col min="11533" max="11533" width="7.85546875" style="23" customWidth="1"/>
    <col min="11534" max="11776" width="13.7109375" style="23"/>
    <col min="11777" max="11777" width="8.7109375" style="23" customWidth="1"/>
    <col min="11778" max="11778" width="36" style="23" customWidth="1"/>
    <col min="11779" max="11779" width="13.7109375" style="23"/>
    <col min="11780" max="11782" width="11" style="23" customWidth="1"/>
    <col min="11783" max="11783" width="10.85546875" style="23" customWidth="1"/>
    <col min="11784" max="11784" width="37.85546875" style="23" customWidth="1"/>
    <col min="11785" max="11785" width="31" style="23" customWidth="1"/>
    <col min="11786" max="11786" width="11.140625" style="23" customWidth="1"/>
    <col min="11787" max="11787" width="21.42578125" style="23" customWidth="1"/>
    <col min="11788" max="11788" width="31.28515625" style="23" customWidth="1"/>
    <col min="11789" max="11789" width="7.85546875" style="23" customWidth="1"/>
    <col min="11790" max="12032" width="13.7109375" style="23"/>
    <col min="12033" max="12033" width="8.7109375" style="23" customWidth="1"/>
    <col min="12034" max="12034" width="36" style="23" customWidth="1"/>
    <col min="12035" max="12035" width="13.7109375" style="23"/>
    <col min="12036" max="12038" width="11" style="23" customWidth="1"/>
    <col min="12039" max="12039" width="10.85546875" style="23" customWidth="1"/>
    <col min="12040" max="12040" width="37.85546875" style="23" customWidth="1"/>
    <col min="12041" max="12041" width="31" style="23" customWidth="1"/>
    <col min="12042" max="12042" width="11.140625" style="23" customWidth="1"/>
    <col min="12043" max="12043" width="21.42578125" style="23" customWidth="1"/>
    <col min="12044" max="12044" width="31.28515625" style="23" customWidth="1"/>
    <col min="12045" max="12045" width="7.85546875" style="23" customWidth="1"/>
    <col min="12046" max="12288" width="13.7109375" style="23"/>
    <col min="12289" max="12289" width="8.7109375" style="23" customWidth="1"/>
    <col min="12290" max="12290" width="36" style="23" customWidth="1"/>
    <col min="12291" max="12291" width="13.7109375" style="23"/>
    <col min="12292" max="12294" width="11" style="23" customWidth="1"/>
    <col min="12295" max="12295" width="10.85546875" style="23" customWidth="1"/>
    <col min="12296" max="12296" width="37.85546875" style="23" customWidth="1"/>
    <col min="12297" max="12297" width="31" style="23" customWidth="1"/>
    <col min="12298" max="12298" width="11.140625" style="23" customWidth="1"/>
    <col min="12299" max="12299" width="21.42578125" style="23" customWidth="1"/>
    <col min="12300" max="12300" width="31.28515625" style="23" customWidth="1"/>
    <col min="12301" max="12301" width="7.85546875" style="23" customWidth="1"/>
    <col min="12302" max="12544" width="13.7109375" style="23"/>
    <col min="12545" max="12545" width="8.7109375" style="23" customWidth="1"/>
    <col min="12546" max="12546" width="36" style="23" customWidth="1"/>
    <col min="12547" max="12547" width="13.7109375" style="23"/>
    <col min="12548" max="12550" width="11" style="23" customWidth="1"/>
    <col min="12551" max="12551" width="10.85546875" style="23" customWidth="1"/>
    <col min="12552" max="12552" width="37.85546875" style="23" customWidth="1"/>
    <col min="12553" max="12553" width="31" style="23" customWidth="1"/>
    <col min="12554" max="12554" width="11.140625" style="23" customWidth="1"/>
    <col min="12555" max="12555" width="21.42578125" style="23" customWidth="1"/>
    <col min="12556" max="12556" width="31.28515625" style="23" customWidth="1"/>
    <col min="12557" max="12557" width="7.85546875" style="23" customWidth="1"/>
    <col min="12558" max="12800" width="13.7109375" style="23"/>
    <col min="12801" max="12801" width="8.7109375" style="23" customWidth="1"/>
    <col min="12802" max="12802" width="36" style="23" customWidth="1"/>
    <col min="12803" max="12803" width="13.7109375" style="23"/>
    <col min="12804" max="12806" width="11" style="23" customWidth="1"/>
    <col min="12807" max="12807" width="10.85546875" style="23" customWidth="1"/>
    <col min="12808" max="12808" width="37.85546875" style="23" customWidth="1"/>
    <col min="12809" max="12809" width="31" style="23" customWidth="1"/>
    <col min="12810" max="12810" width="11.140625" style="23" customWidth="1"/>
    <col min="12811" max="12811" width="21.42578125" style="23" customWidth="1"/>
    <col min="12812" max="12812" width="31.28515625" style="23" customWidth="1"/>
    <col min="12813" max="12813" width="7.85546875" style="23" customWidth="1"/>
    <col min="12814" max="13056" width="13.7109375" style="23"/>
    <col min="13057" max="13057" width="8.7109375" style="23" customWidth="1"/>
    <col min="13058" max="13058" width="36" style="23" customWidth="1"/>
    <col min="13059" max="13059" width="13.7109375" style="23"/>
    <col min="13060" max="13062" width="11" style="23" customWidth="1"/>
    <col min="13063" max="13063" width="10.85546875" style="23" customWidth="1"/>
    <col min="13064" max="13064" width="37.85546875" style="23" customWidth="1"/>
    <col min="13065" max="13065" width="31" style="23" customWidth="1"/>
    <col min="13066" max="13066" width="11.140625" style="23" customWidth="1"/>
    <col min="13067" max="13067" width="21.42578125" style="23" customWidth="1"/>
    <col min="13068" max="13068" width="31.28515625" style="23" customWidth="1"/>
    <col min="13069" max="13069" width="7.85546875" style="23" customWidth="1"/>
    <col min="13070" max="13312" width="13.7109375" style="23"/>
    <col min="13313" max="13313" width="8.7109375" style="23" customWidth="1"/>
    <col min="13314" max="13314" width="36" style="23" customWidth="1"/>
    <col min="13315" max="13315" width="13.7109375" style="23"/>
    <col min="13316" max="13318" width="11" style="23" customWidth="1"/>
    <col min="13319" max="13319" width="10.85546875" style="23" customWidth="1"/>
    <col min="13320" max="13320" width="37.85546875" style="23" customWidth="1"/>
    <col min="13321" max="13321" width="31" style="23" customWidth="1"/>
    <col min="13322" max="13322" width="11.140625" style="23" customWidth="1"/>
    <col min="13323" max="13323" width="21.42578125" style="23" customWidth="1"/>
    <col min="13324" max="13324" width="31.28515625" style="23" customWidth="1"/>
    <col min="13325" max="13325" width="7.85546875" style="23" customWidth="1"/>
    <col min="13326" max="13568" width="13.7109375" style="23"/>
    <col min="13569" max="13569" width="8.7109375" style="23" customWidth="1"/>
    <col min="13570" max="13570" width="36" style="23" customWidth="1"/>
    <col min="13571" max="13571" width="13.7109375" style="23"/>
    <col min="13572" max="13574" width="11" style="23" customWidth="1"/>
    <col min="13575" max="13575" width="10.85546875" style="23" customWidth="1"/>
    <col min="13576" max="13576" width="37.85546875" style="23" customWidth="1"/>
    <col min="13577" max="13577" width="31" style="23" customWidth="1"/>
    <col min="13578" max="13578" width="11.140625" style="23" customWidth="1"/>
    <col min="13579" max="13579" width="21.42578125" style="23" customWidth="1"/>
    <col min="13580" max="13580" width="31.28515625" style="23" customWidth="1"/>
    <col min="13581" max="13581" width="7.85546875" style="23" customWidth="1"/>
    <col min="13582" max="13824" width="13.7109375" style="23"/>
    <col min="13825" max="13825" width="8.7109375" style="23" customWidth="1"/>
    <col min="13826" max="13826" width="36" style="23" customWidth="1"/>
    <col min="13827" max="13827" width="13.7109375" style="23"/>
    <col min="13828" max="13830" width="11" style="23" customWidth="1"/>
    <col min="13831" max="13831" width="10.85546875" style="23" customWidth="1"/>
    <col min="13832" max="13832" width="37.85546875" style="23" customWidth="1"/>
    <col min="13833" max="13833" width="31" style="23" customWidth="1"/>
    <col min="13834" max="13834" width="11.140625" style="23" customWidth="1"/>
    <col min="13835" max="13835" width="21.42578125" style="23" customWidth="1"/>
    <col min="13836" max="13836" width="31.28515625" style="23" customWidth="1"/>
    <col min="13837" max="13837" width="7.85546875" style="23" customWidth="1"/>
    <col min="13838" max="14080" width="13.7109375" style="23"/>
    <col min="14081" max="14081" width="8.7109375" style="23" customWidth="1"/>
    <col min="14082" max="14082" width="36" style="23" customWidth="1"/>
    <col min="14083" max="14083" width="13.7109375" style="23"/>
    <col min="14084" max="14086" width="11" style="23" customWidth="1"/>
    <col min="14087" max="14087" width="10.85546875" style="23" customWidth="1"/>
    <col min="14088" max="14088" width="37.85546875" style="23" customWidth="1"/>
    <col min="14089" max="14089" width="31" style="23" customWidth="1"/>
    <col min="14090" max="14090" width="11.140625" style="23" customWidth="1"/>
    <col min="14091" max="14091" width="21.42578125" style="23" customWidth="1"/>
    <col min="14092" max="14092" width="31.28515625" style="23" customWidth="1"/>
    <col min="14093" max="14093" width="7.85546875" style="23" customWidth="1"/>
    <col min="14094" max="14336" width="13.7109375" style="23"/>
    <col min="14337" max="14337" width="8.7109375" style="23" customWidth="1"/>
    <col min="14338" max="14338" width="36" style="23" customWidth="1"/>
    <col min="14339" max="14339" width="13.7109375" style="23"/>
    <col min="14340" max="14342" width="11" style="23" customWidth="1"/>
    <col min="14343" max="14343" width="10.85546875" style="23" customWidth="1"/>
    <col min="14344" max="14344" width="37.85546875" style="23" customWidth="1"/>
    <col min="14345" max="14345" width="31" style="23" customWidth="1"/>
    <col min="14346" max="14346" width="11.140625" style="23" customWidth="1"/>
    <col min="14347" max="14347" width="21.42578125" style="23" customWidth="1"/>
    <col min="14348" max="14348" width="31.28515625" style="23" customWidth="1"/>
    <col min="14349" max="14349" width="7.85546875" style="23" customWidth="1"/>
    <col min="14350" max="14592" width="13.7109375" style="23"/>
    <col min="14593" max="14593" width="8.7109375" style="23" customWidth="1"/>
    <col min="14594" max="14594" width="36" style="23" customWidth="1"/>
    <col min="14595" max="14595" width="13.7109375" style="23"/>
    <col min="14596" max="14598" width="11" style="23" customWidth="1"/>
    <col min="14599" max="14599" width="10.85546875" style="23" customWidth="1"/>
    <col min="14600" max="14600" width="37.85546875" style="23" customWidth="1"/>
    <col min="14601" max="14601" width="31" style="23" customWidth="1"/>
    <col min="14602" max="14602" width="11.140625" style="23" customWidth="1"/>
    <col min="14603" max="14603" width="21.42578125" style="23" customWidth="1"/>
    <col min="14604" max="14604" width="31.28515625" style="23" customWidth="1"/>
    <col min="14605" max="14605" width="7.85546875" style="23" customWidth="1"/>
    <col min="14606" max="14848" width="13.7109375" style="23"/>
    <col min="14849" max="14849" width="8.7109375" style="23" customWidth="1"/>
    <col min="14850" max="14850" width="36" style="23" customWidth="1"/>
    <col min="14851" max="14851" width="13.7109375" style="23"/>
    <col min="14852" max="14854" width="11" style="23" customWidth="1"/>
    <col min="14855" max="14855" width="10.85546875" style="23" customWidth="1"/>
    <col min="14856" max="14856" width="37.85546875" style="23" customWidth="1"/>
    <col min="14857" max="14857" width="31" style="23" customWidth="1"/>
    <col min="14858" max="14858" width="11.140625" style="23" customWidth="1"/>
    <col min="14859" max="14859" width="21.42578125" style="23" customWidth="1"/>
    <col min="14860" max="14860" width="31.28515625" style="23" customWidth="1"/>
    <col min="14861" max="14861" width="7.85546875" style="23" customWidth="1"/>
    <col min="14862" max="15104" width="13.7109375" style="23"/>
    <col min="15105" max="15105" width="8.7109375" style="23" customWidth="1"/>
    <col min="15106" max="15106" width="36" style="23" customWidth="1"/>
    <col min="15107" max="15107" width="13.7109375" style="23"/>
    <col min="15108" max="15110" width="11" style="23" customWidth="1"/>
    <col min="15111" max="15111" width="10.85546875" style="23" customWidth="1"/>
    <col min="15112" max="15112" width="37.85546875" style="23" customWidth="1"/>
    <col min="15113" max="15113" width="31" style="23" customWidth="1"/>
    <col min="15114" max="15114" width="11.140625" style="23" customWidth="1"/>
    <col min="15115" max="15115" width="21.42578125" style="23" customWidth="1"/>
    <col min="15116" max="15116" width="31.28515625" style="23" customWidth="1"/>
    <col min="15117" max="15117" width="7.85546875" style="23" customWidth="1"/>
    <col min="15118" max="15360" width="13.7109375" style="23"/>
    <col min="15361" max="15361" width="8.7109375" style="23" customWidth="1"/>
    <col min="15362" max="15362" width="36" style="23" customWidth="1"/>
    <col min="15363" max="15363" width="13.7109375" style="23"/>
    <col min="15364" max="15366" width="11" style="23" customWidth="1"/>
    <col min="15367" max="15367" width="10.85546875" style="23" customWidth="1"/>
    <col min="15368" max="15368" width="37.85546875" style="23" customWidth="1"/>
    <col min="15369" max="15369" width="31" style="23" customWidth="1"/>
    <col min="15370" max="15370" width="11.140625" style="23" customWidth="1"/>
    <col min="15371" max="15371" width="21.42578125" style="23" customWidth="1"/>
    <col min="15372" max="15372" width="31.28515625" style="23" customWidth="1"/>
    <col min="15373" max="15373" width="7.85546875" style="23" customWidth="1"/>
    <col min="15374" max="15616" width="13.7109375" style="23"/>
    <col min="15617" max="15617" width="8.7109375" style="23" customWidth="1"/>
    <col min="15618" max="15618" width="36" style="23" customWidth="1"/>
    <col min="15619" max="15619" width="13.7109375" style="23"/>
    <col min="15620" max="15622" width="11" style="23" customWidth="1"/>
    <col min="15623" max="15623" width="10.85546875" style="23" customWidth="1"/>
    <col min="15624" max="15624" width="37.85546875" style="23" customWidth="1"/>
    <col min="15625" max="15625" width="31" style="23" customWidth="1"/>
    <col min="15626" max="15626" width="11.140625" style="23" customWidth="1"/>
    <col min="15627" max="15627" width="21.42578125" style="23" customWidth="1"/>
    <col min="15628" max="15628" width="31.28515625" style="23" customWidth="1"/>
    <col min="15629" max="15629" width="7.85546875" style="23" customWidth="1"/>
    <col min="15630" max="15872" width="13.7109375" style="23"/>
    <col min="15873" max="15873" width="8.7109375" style="23" customWidth="1"/>
    <col min="15874" max="15874" width="36" style="23" customWidth="1"/>
    <col min="15875" max="15875" width="13.7109375" style="23"/>
    <col min="15876" max="15878" width="11" style="23" customWidth="1"/>
    <col min="15879" max="15879" width="10.85546875" style="23" customWidth="1"/>
    <col min="15880" max="15880" width="37.85546875" style="23" customWidth="1"/>
    <col min="15881" max="15881" width="31" style="23" customWidth="1"/>
    <col min="15882" max="15882" width="11.140625" style="23" customWidth="1"/>
    <col min="15883" max="15883" width="21.42578125" style="23" customWidth="1"/>
    <col min="15884" max="15884" width="31.28515625" style="23" customWidth="1"/>
    <col min="15885" max="15885" width="7.85546875" style="23" customWidth="1"/>
    <col min="15886" max="16128" width="13.7109375" style="23"/>
    <col min="16129" max="16129" width="8.7109375" style="23" customWidth="1"/>
    <col min="16130" max="16130" width="36" style="23" customWidth="1"/>
    <col min="16131" max="16131" width="13.7109375" style="23"/>
    <col min="16132" max="16134" width="11" style="23" customWidth="1"/>
    <col min="16135" max="16135" width="10.85546875" style="23" customWidth="1"/>
    <col min="16136" max="16136" width="37.85546875" style="23" customWidth="1"/>
    <col min="16137" max="16137" width="31" style="23" customWidth="1"/>
    <col min="16138" max="16138" width="11.140625" style="23" customWidth="1"/>
    <col min="16139" max="16139" width="21.42578125" style="23" customWidth="1"/>
    <col min="16140" max="16140" width="31.28515625" style="23" customWidth="1"/>
    <col min="16141" max="16141" width="7.85546875" style="23" customWidth="1"/>
    <col min="16142" max="16384" width="13.7109375" style="23"/>
  </cols>
  <sheetData>
    <row r="1" spans="1:15" s="77" customFormat="1" x14ac:dyDescent="0.25">
      <c r="A1" s="97"/>
      <c r="B1" s="98"/>
      <c r="C1" s="99"/>
      <c r="D1" s="29"/>
      <c r="E1" s="112"/>
      <c r="F1" s="112"/>
      <c r="G1" s="29"/>
      <c r="H1" s="76"/>
      <c r="I1" s="120" t="s">
        <v>147</v>
      </c>
      <c r="J1" s="120"/>
      <c r="K1" s="120"/>
      <c r="L1" s="120"/>
    </row>
    <row r="2" spans="1:15" s="77" customFormat="1" ht="17.45" customHeight="1" x14ac:dyDescent="0.3">
      <c r="A2" s="121" t="s">
        <v>618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5" s="77" customFormat="1" ht="12.75" customHeight="1" x14ac:dyDescent="0.25">
      <c r="A3" s="100"/>
      <c r="B3" s="98"/>
      <c r="C3" s="99"/>
      <c r="D3" s="29"/>
      <c r="E3" s="112"/>
      <c r="F3" s="112"/>
      <c r="G3" s="29"/>
      <c r="H3" s="76"/>
      <c r="I3" s="76"/>
      <c r="J3" s="76"/>
      <c r="K3" s="76"/>
      <c r="L3" s="26"/>
    </row>
    <row r="4" spans="1:15" s="77" customFormat="1" ht="30.75" customHeight="1" x14ac:dyDescent="0.25">
      <c r="A4" s="143" t="s">
        <v>148</v>
      </c>
      <c r="B4" s="144" t="s">
        <v>149</v>
      </c>
      <c r="C4" s="145" t="s">
        <v>150</v>
      </c>
      <c r="D4" s="146"/>
      <c r="E4" s="146"/>
      <c r="F4" s="147"/>
      <c r="G4" s="148" t="s">
        <v>151</v>
      </c>
      <c r="H4" s="149" t="s">
        <v>152</v>
      </c>
      <c r="I4" s="150"/>
      <c r="J4" s="151"/>
      <c r="K4" s="152" t="s">
        <v>153</v>
      </c>
      <c r="L4" s="152" t="s">
        <v>542</v>
      </c>
      <c r="M4" s="153" t="s">
        <v>154</v>
      </c>
    </row>
    <row r="5" spans="1:15" s="77" customFormat="1" ht="63.75" x14ac:dyDescent="0.25">
      <c r="A5" s="143"/>
      <c r="B5" s="144"/>
      <c r="C5" s="154" t="s">
        <v>155</v>
      </c>
      <c r="D5" s="24" t="s">
        <v>476</v>
      </c>
      <c r="E5" s="24" t="s">
        <v>156</v>
      </c>
      <c r="F5" s="24" t="s">
        <v>157</v>
      </c>
      <c r="G5" s="155"/>
      <c r="H5" s="156" t="s">
        <v>158</v>
      </c>
      <c r="I5" s="156" t="s">
        <v>159</v>
      </c>
      <c r="J5" s="156" t="s">
        <v>160</v>
      </c>
      <c r="K5" s="152"/>
      <c r="L5" s="152"/>
      <c r="M5" s="157"/>
      <c r="N5" s="101"/>
    </row>
    <row r="6" spans="1:15" s="26" customFormat="1" ht="22.5" customHeight="1" x14ac:dyDescent="0.2">
      <c r="A6" s="158"/>
      <c r="B6" s="159" t="s">
        <v>161</v>
      </c>
      <c r="C6" s="160" t="s">
        <v>2</v>
      </c>
      <c r="D6" s="161">
        <f>SUM(D7:D10)</f>
        <v>1028012.82438</v>
      </c>
      <c r="E6" s="161">
        <f>E7+E8</f>
        <v>438994.31135999993</v>
      </c>
      <c r="F6" s="161">
        <f>F7+F8+F9+F10</f>
        <v>557756.31235999998</v>
      </c>
      <c r="G6" s="162">
        <f>F6/D6*100</f>
        <v>54.255773773676971</v>
      </c>
      <c r="H6" s="163"/>
      <c r="I6" s="164" t="s">
        <v>162</v>
      </c>
      <c r="J6" s="156">
        <f>J7+J8+J9</f>
        <v>69</v>
      </c>
      <c r="K6" s="165" t="s">
        <v>163</v>
      </c>
      <c r="L6" s="165" t="s">
        <v>512</v>
      </c>
      <c r="M6" s="166"/>
    </row>
    <row r="7" spans="1:15" s="26" customFormat="1" ht="12.75" x14ac:dyDescent="0.2">
      <c r="A7" s="167"/>
      <c r="B7" s="168"/>
      <c r="C7" s="117" t="s">
        <v>164</v>
      </c>
      <c r="D7" s="169">
        <f>D27+D167+D197+D302+D472+D477</f>
        <v>598076.82438000001</v>
      </c>
      <c r="E7" s="169">
        <f>E17+E22</f>
        <v>360696.29328999994</v>
      </c>
      <c r="F7" s="169">
        <f>F17+F22</f>
        <v>354193.33228999999</v>
      </c>
      <c r="G7" s="169">
        <f>F7/D7*100</f>
        <v>59.222046040185006</v>
      </c>
      <c r="H7" s="163"/>
      <c r="I7" s="164" t="s">
        <v>165</v>
      </c>
      <c r="J7" s="156">
        <f>J17+J22</f>
        <v>10</v>
      </c>
      <c r="K7" s="170"/>
      <c r="L7" s="170"/>
      <c r="M7" s="171"/>
    </row>
    <row r="8" spans="1:15" s="26" customFormat="1" ht="12.75" x14ac:dyDescent="0.2">
      <c r="A8" s="167"/>
      <c r="B8" s="168"/>
      <c r="C8" s="117" t="s">
        <v>166</v>
      </c>
      <c r="D8" s="169">
        <f>D28+D168+D198+D303+D473</f>
        <v>194803.59999999998</v>
      </c>
      <c r="E8" s="169">
        <f>E18+E23</f>
        <v>78298.018069999991</v>
      </c>
      <c r="F8" s="169">
        <f>F18+F23</f>
        <v>78298.018069999991</v>
      </c>
      <c r="G8" s="169">
        <f>F8/D8*100</f>
        <v>40.19331165851144</v>
      </c>
      <c r="H8" s="163"/>
      <c r="I8" s="164" t="s">
        <v>167</v>
      </c>
      <c r="J8" s="156">
        <f t="shared" ref="J8:J9" si="0">J18+J23</f>
        <v>46</v>
      </c>
      <c r="K8" s="170"/>
      <c r="L8" s="170"/>
      <c r="M8" s="171"/>
    </row>
    <row r="9" spans="1:15" s="26" customFormat="1" ht="12.75" x14ac:dyDescent="0.2">
      <c r="A9" s="167"/>
      <c r="B9" s="168"/>
      <c r="C9" s="117" t="s">
        <v>1</v>
      </c>
      <c r="D9" s="169">
        <f>D29+D169+D199+D304+D474</f>
        <v>0</v>
      </c>
      <c r="E9" s="169">
        <f t="shared" ref="E9:F10" si="1">E19+E24</f>
        <v>0</v>
      </c>
      <c r="F9" s="169">
        <f t="shared" si="1"/>
        <v>0</v>
      </c>
      <c r="G9" s="169">
        <v>0</v>
      </c>
      <c r="H9" s="163"/>
      <c r="I9" s="164" t="s">
        <v>168</v>
      </c>
      <c r="J9" s="156">
        <f t="shared" si="0"/>
        <v>13</v>
      </c>
      <c r="K9" s="170"/>
      <c r="L9" s="170"/>
      <c r="M9" s="171"/>
    </row>
    <row r="10" spans="1:15" s="26" customFormat="1" ht="82.15" customHeight="1" x14ac:dyDescent="0.2">
      <c r="A10" s="172"/>
      <c r="B10" s="173"/>
      <c r="C10" s="117" t="s">
        <v>0</v>
      </c>
      <c r="D10" s="169">
        <f>D30+D170+D200+D305+D475</f>
        <v>235132.4</v>
      </c>
      <c r="E10" s="169">
        <f t="shared" si="1"/>
        <v>0</v>
      </c>
      <c r="F10" s="169">
        <f t="shared" si="1"/>
        <v>125264.962</v>
      </c>
      <c r="G10" s="169">
        <f>F10/D10*100</f>
        <v>53.274224224309371</v>
      </c>
      <c r="H10" s="163"/>
      <c r="I10" s="164" t="s">
        <v>169</v>
      </c>
      <c r="J10" s="174">
        <f>(J7+(0.5*J8))/J6</f>
        <v>0.47826086956521741</v>
      </c>
      <c r="K10" s="175"/>
      <c r="L10" s="175"/>
      <c r="M10" s="176"/>
      <c r="O10" s="32"/>
    </row>
    <row r="11" spans="1:15" s="26" customFormat="1" ht="21" hidden="1" customHeight="1" x14ac:dyDescent="0.2">
      <c r="A11" s="158"/>
      <c r="B11" s="159" t="s">
        <v>170</v>
      </c>
      <c r="C11" s="160" t="s">
        <v>2</v>
      </c>
      <c r="D11" s="177">
        <f>SUM(D12:D15)</f>
        <v>1028012.82438</v>
      </c>
      <c r="E11" s="177">
        <f>SUM(E12:E14)</f>
        <v>438994.31135999993</v>
      </c>
      <c r="F11" s="177">
        <f t="shared" ref="F11" si="2">SUM(F12:F15)</f>
        <v>557756.31235999998</v>
      </c>
      <c r="G11" s="169">
        <f t="shared" ref="G11:G46" si="3">F11/D11*100</f>
        <v>54.255773773676971</v>
      </c>
      <c r="H11" s="163"/>
      <c r="I11" s="164" t="s">
        <v>162</v>
      </c>
      <c r="J11" s="156">
        <f>J12+J13+J14</f>
        <v>69</v>
      </c>
      <c r="K11" s="166"/>
      <c r="L11" s="165"/>
      <c r="M11" s="166"/>
    </row>
    <row r="12" spans="1:15" s="26" customFormat="1" ht="15.75" hidden="1" customHeight="1" x14ac:dyDescent="0.2">
      <c r="A12" s="167"/>
      <c r="B12" s="168"/>
      <c r="C12" s="117" t="s">
        <v>164</v>
      </c>
      <c r="D12" s="169">
        <f>D17+D22</f>
        <v>598076.82438000001</v>
      </c>
      <c r="E12" s="169">
        <f>E17+E22</f>
        <v>360696.29328999994</v>
      </c>
      <c r="F12" s="169">
        <f>F17+F22</f>
        <v>354193.33228999999</v>
      </c>
      <c r="G12" s="169">
        <f t="shared" si="3"/>
        <v>59.222046040185006</v>
      </c>
      <c r="H12" s="163"/>
      <c r="I12" s="164" t="s">
        <v>165</v>
      </c>
      <c r="J12" s="156">
        <f>J17+J22</f>
        <v>10</v>
      </c>
      <c r="K12" s="171"/>
      <c r="L12" s="170"/>
      <c r="M12" s="171"/>
    </row>
    <row r="13" spans="1:15" s="26" customFormat="1" ht="15.75" hidden="1" customHeight="1" x14ac:dyDescent="0.2">
      <c r="A13" s="167"/>
      <c r="B13" s="168"/>
      <c r="C13" s="117" t="s">
        <v>166</v>
      </c>
      <c r="D13" s="169">
        <f>D18+D23</f>
        <v>194803.59999999998</v>
      </c>
      <c r="E13" s="169">
        <f t="shared" ref="E13:F15" si="4">E18+E23</f>
        <v>78298.018069999991</v>
      </c>
      <c r="F13" s="169">
        <f t="shared" si="4"/>
        <v>78298.018069999991</v>
      </c>
      <c r="G13" s="169">
        <f t="shared" si="3"/>
        <v>40.19331165851144</v>
      </c>
      <c r="H13" s="163"/>
      <c r="I13" s="164" t="s">
        <v>167</v>
      </c>
      <c r="J13" s="156">
        <f t="shared" ref="J13:J14" si="5">J18+J23</f>
        <v>46</v>
      </c>
      <c r="K13" s="171"/>
      <c r="L13" s="170"/>
      <c r="M13" s="171"/>
    </row>
    <row r="14" spans="1:15" s="26" customFormat="1" ht="15.75" hidden="1" customHeight="1" x14ac:dyDescent="0.2">
      <c r="A14" s="167"/>
      <c r="B14" s="168"/>
      <c r="C14" s="117" t="s">
        <v>1</v>
      </c>
      <c r="D14" s="169">
        <f t="shared" ref="D14" si="6">D19+D24</f>
        <v>0</v>
      </c>
      <c r="E14" s="169">
        <f t="shared" si="4"/>
        <v>0</v>
      </c>
      <c r="F14" s="169">
        <f t="shared" si="4"/>
        <v>0</v>
      </c>
      <c r="G14" s="169">
        <v>0</v>
      </c>
      <c r="H14" s="163"/>
      <c r="I14" s="164" t="s">
        <v>168</v>
      </c>
      <c r="J14" s="156">
        <f t="shared" si="5"/>
        <v>13</v>
      </c>
      <c r="K14" s="171"/>
      <c r="L14" s="170"/>
      <c r="M14" s="171"/>
    </row>
    <row r="15" spans="1:15" s="26" customFormat="1" ht="105.6" hidden="1" customHeight="1" x14ac:dyDescent="0.2">
      <c r="A15" s="172"/>
      <c r="B15" s="173"/>
      <c r="C15" s="117" t="s">
        <v>0</v>
      </c>
      <c r="D15" s="169">
        <f>D20+D25</f>
        <v>235132.4</v>
      </c>
      <c r="E15" s="169">
        <f t="shared" si="4"/>
        <v>0</v>
      </c>
      <c r="F15" s="169">
        <f t="shared" si="4"/>
        <v>125264.962</v>
      </c>
      <c r="G15" s="169">
        <f>F15/D15*100</f>
        <v>53.274224224309371</v>
      </c>
      <c r="H15" s="163"/>
      <c r="I15" s="164" t="s">
        <v>169</v>
      </c>
      <c r="J15" s="174">
        <f>(J12+(0.5*J13))/J11</f>
        <v>0.47826086956521741</v>
      </c>
      <c r="K15" s="176"/>
      <c r="L15" s="175"/>
      <c r="M15" s="176"/>
    </row>
    <row r="16" spans="1:15" s="26" customFormat="1" ht="25.5" x14ac:dyDescent="0.2">
      <c r="A16" s="158"/>
      <c r="B16" s="158" t="s">
        <v>171</v>
      </c>
      <c r="C16" s="160" t="s">
        <v>2</v>
      </c>
      <c r="D16" s="161">
        <f>SUM(D17:D20)</f>
        <v>822041.90300000005</v>
      </c>
      <c r="E16" s="161">
        <f t="shared" ref="E16:F16" si="7">SUM(E17:E20)</f>
        <v>308748.00244999997</v>
      </c>
      <c r="F16" s="161">
        <f t="shared" si="7"/>
        <v>434012.96444999997</v>
      </c>
      <c r="G16" s="162">
        <f t="shared" si="3"/>
        <v>52.79693928814234</v>
      </c>
      <c r="H16" s="163"/>
      <c r="I16" s="164" t="s">
        <v>162</v>
      </c>
      <c r="J16" s="156">
        <f>J17+J18+J19</f>
        <v>51</v>
      </c>
      <c r="K16" s="166"/>
      <c r="L16" s="165"/>
      <c r="M16" s="178">
        <v>827</v>
      </c>
    </row>
    <row r="17" spans="1:13" s="26" customFormat="1" ht="12.75" x14ac:dyDescent="0.2">
      <c r="A17" s="167"/>
      <c r="B17" s="167"/>
      <c r="C17" s="117" t="s">
        <v>164</v>
      </c>
      <c r="D17" s="169">
        <f>D27+D167+D302+D482</f>
        <v>392105.90300000005</v>
      </c>
      <c r="E17" s="169">
        <f t="shared" ref="D17:F18" si="8">E27+E167+E302+E482</f>
        <v>230449.98437999998</v>
      </c>
      <c r="F17" s="169">
        <f t="shared" si="8"/>
        <v>230449.98437999998</v>
      </c>
      <c r="G17" s="169">
        <f t="shared" si="3"/>
        <v>58.77238333236722</v>
      </c>
      <c r="H17" s="163"/>
      <c r="I17" s="164" t="s">
        <v>165</v>
      </c>
      <c r="J17" s="156">
        <f>J27+J172+J302+J472+J187+J477</f>
        <v>9</v>
      </c>
      <c r="K17" s="171"/>
      <c r="L17" s="170"/>
      <c r="M17" s="179"/>
    </row>
    <row r="18" spans="1:13" s="26" customFormat="1" ht="12.75" x14ac:dyDescent="0.2">
      <c r="A18" s="167"/>
      <c r="B18" s="167"/>
      <c r="C18" s="117" t="s">
        <v>166</v>
      </c>
      <c r="D18" s="169">
        <f t="shared" si="8"/>
        <v>194803.59999999998</v>
      </c>
      <c r="E18" s="169">
        <f t="shared" si="8"/>
        <v>78298.018069999991</v>
      </c>
      <c r="F18" s="169">
        <f t="shared" si="8"/>
        <v>78298.018069999991</v>
      </c>
      <c r="G18" s="169">
        <f t="shared" si="3"/>
        <v>40.19331165851144</v>
      </c>
      <c r="H18" s="163"/>
      <c r="I18" s="164" t="s">
        <v>167</v>
      </c>
      <c r="J18" s="156">
        <f>J28+J168+J303+J483+J498</f>
        <v>30</v>
      </c>
      <c r="K18" s="171"/>
      <c r="L18" s="170"/>
      <c r="M18" s="179"/>
    </row>
    <row r="19" spans="1:13" s="26" customFormat="1" ht="12.75" x14ac:dyDescent="0.2">
      <c r="A19" s="167"/>
      <c r="B19" s="167"/>
      <c r="C19" s="117" t="s">
        <v>1</v>
      </c>
      <c r="D19" s="169">
        <f>D29+D169+D304+D484</f>
        <v>0</v>
      </c>
      <c r="E19" s="169">
        <f>E29+E169+E199</f>
        <v>0</v>
      </c>
      <c r="F19" s="169">
        <f>F29+F169+F199</f>
        <v>0</v>
      </c>
      <c r="G19" s="169">
        <v>0</v>
      </c>
      <c r="H19" s="163"/>
      <c r="I19" s="164" t="s">
        <v>168</v>
      </c>
      <c r="J19" s="156">
        <f>J29+J174+J304+J474+J189+J479</f>
        <v>12</v>
      </c>
      <c r="K19" s="171"/>
      <c r="L19" s="170"/>
      <c r="M19" s="179"/>
    </row>
    <row r="20" spans="1:13" s="26" customFormat="1" ht="13.5" x14ac:dyDescent="0.2">
      <c r="A20" s="172"/>
      <c r="B20" s="172"/>
      <c r="C20" s="117" t="s">
        <v>0</v>
      </c>
      <c r="D20" s="169">
        <f>D30+D170+D200+D305</f>
        <v>235132.4</v>
      </c>
      <c r="E20" s="169">
        <f>E30+E170+E305+E485</f>
        <v>0</v>
      </c>
      <c r="F20" s="169">
        <f>F30+F170+F305+F485</f>
        <v>125264.962</v>
      </c>
      <c r="G20" s="169">
        <f t="shared" si="3"/>
        <v>53.274224224309371</v>
      </c>
      <c r="H20" s="163"/>
      <c r="I20" s="164" t="s">
        <v>169</v>
      </c>
      <c r="J20" s="174">
        <f>(J17+(0.5*J18))/J16</f>
        <v>0.47058823529411764</v>
      </c>
      <c r="K20" s="176"/>
      <c r="L20" s="175"/>
      <c r="M20" s="180"/>
    </row>
    <row r="21" spans="1:13" s="26" customFormat="1" ht="24" customHeight="1" x14ac:dyDescent="0.2">
      <c r="A21" s="158"/>
      <c r="B21" s="158" t="s">
        <v>172</v>
      </c>
      <c r="C21" s="160" t="s">
        <v>2</v>
      </c>
      <c r="D21" s="177">
        <f>SUM(D22:D25)</f>
        <v>205970.92137999999</v>
      </c>
      <c r="E21" s="177">
        <f t="shared" ref="E21:F21" si="9">SUM(E22:E25)</f>
        <v>130246.30890999999</v>
      </c>
      <c r="F21" s="177">
        <f t="shared" si="9"/>
        <v>123743.34791000001</v>
      </c>
      <c r="G21" s="169">
        <f t="shared" si="3"/>
        <v>60.078066884841178</v>
      </c>
      <c r="H21" s="181"/>
      <c r="I21" s="164" t="s">
        <v>162</v>
      </c>
      <c r="J21" s="156">
        <f>J196+J496</f>
        <v>17</v>
      </c>
      <c r="K21" s="166"/>
      <c r="L21" s="165"/>
      <c r="M21" s="178">
        <v>826</v>
      </c>
    </row>
    <row r="22" spans="1:13" s="26" customFormat="1" ht="12.75" x14ac:dyDescent="0.2">
      <c r="A22" s="167"/>
      <c r="B22" s="167"/>
      <c r="C22" s="117" t="s">
        <v>164</v>
      </c>
      <c r="D22" s="169">
        <f t="shared" ref="D22:F25" si="10">D197+D497</f>
        <v>205970.92137999999</v>
      </c>
      <c r="E22" s="169">
        <f>E197+E497</f>
        <v>130246.30890999999</v>
      </c>
      <c r="F22" s="169">
        <f t="shared" si="10"/>
        <v>123743.34791000001</v>
      </c>
      <c r="G22" s="169">
        <f t="shared" si="3"/>
        <v>60.078066884841178</v>
      </c>
      <c r="H22" s="163"/>
      <c r="I22" s="164" t="s">
        <v>165</v>
      </c>
      <c r="J22" s="156">
        <f>J202+J237+J262+J287</f>
        <v>1</v>
      </c>
      <c r="K22" s="171"/>
      <c r="L22" s="170"/>
      <c r="M22" s="179"/>
    </row>
    <row r="23" spans="1:13" s="26" customFormat="1" ht="12.75" x14ac:dyDescent="0.2">
      <c r="A23" s="167"/>
      <c r="B23" s="167"/>
      <c r="C23" s="117" t="s">
        <v>166</v>
      </c>
      <c r="D23" s="169">
        <f t="shared" si="10"/>
        <v>0</v>
      </c>
      <c r="E23" s="169">
        <f t="shared" si="10"/>
        <v>0</v>
      </c>
      <c r="F23" s="169">
        <f t="shared" si="10"/>
        <v>0</v>
      </c>
      <c r="G23" s="117">
        <v>0</v>
      </c>
      <c r="H23" s="163"/>
      <c r="I23" s="164" t="s">
        <v>167</v>
      </c>
      <c r="J23" s="156">
        <v>16</v>
      </c>
      <c r="K23" s="171"/>
      <c r="L23" s="170"/>
      <c r="M23" s="179"/>
    </row>
    <row r="24" spans="1:13" s="26" customFormat="1" ht="12.75" x14ac:dyDescent="0.2">
      <c r="A24" s="167"/>
      <c r="B24" s="167"/>
      <c r="C24" s="117" t="s">
        <v>1</v>
      </c>
      <c r="D24" s="169">
        <f t="shared" si="10"/>
        <v>0</v>
      </c>
      <c r="E24" s="169">
        <f t="shared" si="10"/>
        <v>0</v>
      </c>
      <c r="F24" s="169">
        <f t="shared" si="10"/>
        <v>0</v>
      </c>
      <c r="G24" s="117">
        <v>0</v>
      </c>
      <c r="H24" s="163"/>
      <c r="I24" s="164" t="s">
        <v>168</v>
      </c>
      <c r="J24" s="156">
        <v>1</v>
      </c>
      <c r="K24" s="171"/>
      <c r="L24" s="170"/>
      <c r="M24" s="179"/>
    </row>
    <row r="25" spans="1:13" s="26" customFormat="1" ht="22.35" customHeight="1" x14ac:dyDescent="0.2">
      <c r="A25" s="172"/>
      <c r="B25" s="172"/>
      <c r="C25" s="117" t="s">
        <v>0</v>
      </c>
      <c r="D25" s="169">
        <f t="shared" si="10"/>
        <v>0</v>
      </c>
      <c r="E25" s="169">
        <f t="shared" si="10"/>
        <v>0</v>
      </c>
      <c r="F25" s="169">
        <f t="shared" si="10"/>
        <v>0</v>
      </c>
      <c r="G25" s="117">
        <v>0</v>
      </c>
      <c r="H25" s="163"/>
      <c r="I25" s="164" t="s">
        <v>169</v>
      </c>
      <c r="J25" s="174">
        <f>(J22+J23/2)/J21</f>
        <v>0.52941176470588236</v>
      </c>
      <c r="K25" s="176"/>
      <c r="L25" s="175"/>
      <c r="M25" s="180"/>
    </row>
    <row r="26" spans="1:13" s="26" customFormat="1" ht="22.5" customHeight="1" x14ac:dyDescent="0.2">
      <c r="A26" s="158" t="s">
        <v>173</v>
      </c>
      <c r="B26" s="182" t="s">
        <v>174</v>
      </c>
      <c r="C26" s="160" t="s">
        <v>2</v>
      </c>
      <c r="D26" s="161">
        <f>SUM(D27:D30)</f>
        <v>335333.14300000004</v>
      </c>
      <c r="E26" s="161">
        <f t="shared" ref="E26:F26" si="11">SUM(E27:E30)</f>
        <v>215734.57</v>
      </c>
      <c r="F26" s="161">
        <f t="shared" si="11"/>
        <v>222239.93</v>
      </c>
      <c r="G26" s="169">
        <f t="shared" si="3"/>
        <v>66.274370618951906</v>
      </c>
      <c r="H26" s="163"/>
      <c r="I26" s="164" t="s">
        <v>162</v>
      </c>
      <c r="J26" s="156">
        <f>SUM(J27:J29)</f>
        <v>16</v>
      </c>
      <c r="K26" s="183" t="s">
        <v>175</v>
      </c>
      <c r="L26" s="165"/>
      <c r="M26" s="178">
        <v>827</v>
      </c>
    </row>
    <row r="27" spans="1:13" s="26" customFormat="1" ht="12.75" x14ac:dyDescent="0.2">
      <c r="A27" s="167"/>
      <c r="B27" s="184"/>
      <c r="C27" s="117" t="s">
        <v>164</v>
      </c>
      <c r="D27" s="169">
        <f>D32+D47+D77+D122+D147</f>
        <v>278925.94300000003</v>
      </c>
      <c r="E27" s="169">
        <f t="shared" ref="D27:F30" si="12">E32+E47+E77+E122+E147</f>
        <v>178429.82</v>
      </c>
      <c r="F27" s="169">
        <f t="shared" si="12"/>
        <v>178429.82</v>
      </c>
      <c r="G27" s="169">
        <f t="shared" si="3"/>
        <v>63.970320609438616</v>
      </c>
      <c r="H27" s="163"/>
      <c r="I27" s="164" t="s">
        <v>165</v>
      </c>
      <c r="J27" s="156">
        <f>J32+J47+J77+J122+J147</f>
        <v>3</v>
      </c>
      <c r="K27" s="185"/>
      <c r="L27" s="170"/>
      <c r="M27" s="179"/>
    </row>
    <row r="28" spans="1:13" s="26" customFormat="1" ht="12.75" x14ac:dyDescent="0.2">
      <c r="A28" s="167"/>
      <c r="B28" s="184"/>
      <c r="C28" s="117" t="s">
        <v>166</v>
      </c>
      <c r="D28" s="169">
        <f>D33+D48+D78+D123+D148</f>
        <v>48909.2</v>
      </c>
      <c r="E28" s="169">
        <f t="shared" si="12"/>
        <v>37304.75</v>
      </c>
      <c r="F28" s="169">
        <f t="shared" si="12"/>
        <v>37304.75</v>
      </c>
      <c r="G28" s="169">
        <f t="shared" si="3"/>
        <v>76.273482289630593</v>
      </c>
      <c r="H28" s="163"/>
      <c r="I28" s="164" t="s">
        <v>167</v>
      </c>
      <c r="J28" s="156">
        <f>J33+J48+J78+J123</f>
        <v>9</v>
      </c>
      <c r="K28" s="185"/>
      <c r="L28" s="170"/>
      <c r="M28" s="179"/>
    </row>
    <row r="29" spans="1:13" s="26" customFormat="1" ht="16.5" customHeight="1" x14ac:dyDescent="0.2">
      <c r="A29" s="167"/>
      <c r="B29" s="184"/>
      <c r="C29" s="117" t="s">
        <v>1</v>
      </c>
      <c r="D29" s="169">
        <f t="shared" si="12"/>
        <v>0</v>
      </c>
      <c r="E29" s="169">
        <f t="shared" si="12"/>
        <v>0</v>
      </c>
      <c r="F29" s="169">
        <f t="shared" si="12"/>
        <v>0</v>
      </c>
      <c r="G29" s="117">
        <v>0</v>
      </c>
      <c r="H29" s="163"/>
      <c r="I29" s="164" t="s">
        <v>168</v>
      </c>
      <c r="J29" s="156">
        <f>J34+J49+J79+J124+J149</f>
        <v>4</v>
      </c>
      <c r="K29" s="185"/>
      <c r="L29" s="170"/>
      <c r="M29" s="179"/>
    </row>
    <row r="30" spans="1:13" s="26" customFormat="1" ht="19.5" customHeight="1" x14ac:dyDescent="0.2">
      <c r="A30" s="172"/>
      <c r="B30" s="186"/>
      <c r="C30" s="117" t="s">
        <v>0</v>
      </c>
      <c r="D30" s="169">
        <f t="shared" si="12"/>
        <v>7498</v>
      </c>
      <c r="E30" s="169">
        <f t="shared" si="12"/>
        <v>0</v>
      </c>
      <c r="F30" s="169">
        <f t="shared" si="12"/>
        <v>6505.36</v>
      </c>
      <c r="G30" s="169">
        <f t="shared" si="3"/>
        <v>86.761269671912515</v>
      </c>
      <c r="H30" s="163"/>
      <c r="I30" s="164" t="s">
        <v>169</v>
      </c>
      <c r="J30" s="174">
        <f>(J27+(0.5*J28))/J26</f>
        <v>0.46875</v>
      </c>
      <c r="K30" s="187"/>
      <c r="L30" s="175"/>
      <c r="M30" s="180"/>
    </row>
    <row r="31" spans="1:13" s="26" customFormat="1" ht="22.5" customHeight="1" x14ac:dyDescent="0.2">
      <c r="A31" s="158" t="s">
        <v>4</v>
      </c>
      <c r="B31" s="182" t="s">
        <v>176</v>
      </c>
      <c r="C31" s="160" t="s">
        <v>2</v>
      </c>
      <c r="D31" s="177">
        <f>SUM(D32:D35)</f>
        <v>19330</v>
      </c>
      <c r="E31" s="177">
        <f t="shared" ref="E31:F31" si="13">SUM(E32:E35)</f>
        <v>9080.6299999999992</v>
      </c>
      <c r="F31" s="177">
        <f t="shared" si="13"/>
        <v>15134.38</v>
      </c>
      <c r="G31" s="169">
        <f t="shared" si="3"/>
        <v>78.294774961200204</v>
      </c>
      <c r="H31" s="188"/>
      <c r="I31" s="164" t="s">
        <v>162</v>
      </c>
      <c r="J31" s="156">
        <v>2</v>
      </c>
      <c r="K31" s="183" t="s">
        <v>177</v>
      </c>
      <c r="L31" s="165"/>
      <c r="M31" s="178">
        <v>827</v>
      </c>
    </row>
    <row r="32" spans="1:13" s="26" customFormat="1" ht="12.75" x14ac:dyDescent="0.2">
      <c r="A32" s="167"/>
      <c r="B32" s="184"/>
      <c r="C32" s="117" t="s">
        <v>164</v>
      </c>
      <c r="D32" s="169">
        <f>D42+D37</f>
        <v>12400</v>
      </c>
      <c r="E32" s="162">
        <f>E37+E42</f>
        <v>9080.6299999999992</v>
      </c>
      <c r="F32" s="162">
        <f>F37+F42</f>
        <v>9080.6299999999992</v>
      </c>
      <c r="G32" s="169">
        <f t="shared" si="3"/>
        <v>73.230887096774183</v>
      </c>
      <c r="H32" s="189"/>
      <c r="I32" s="164" t="s">
        <v>165</v>
      </c>
      <c r="J32" s="156">
        <v>0</v>
      </c>
      <c r="K32" s="185"/>
      <c r="L32" s="170"/>
      <c r="M32" s="179"/>
    </row>
    <row r="33" spans="1:13" s="26" customFormat="1" ht="12.75" x14ac:dyDescent="0.2">
      <c r="A33" s="167"/>
      <c r="B33" s="184"/>
      <c r="C33" s="117" t="s">
        <v>166</v>
      </c>
      <c r="D33" s="169">
        <f t="shared" ref="D33:F35" si="14">D43+D38</f>
        <v>0</v>
      </c>
      <c r="E33" s="169">
        <v>0</v>
      </c>
      <c r="F33" s="169">
        <v>0</v>
      </c>
      <c r="G33" s="169">
        <v>0</v>
      </c>
      <c r="H33" s="189"/>
      <c r="I33" s="164" t="s">
        <v>167</v>
      </c>
      <c r="J33" s="156">
        <v>1</v>
      </c>
      <c r="K33" s="185"/>
      <c r="L33" s="170"/>
      <c r="M33" s="179"/>
    </row>
    <row r="34" spans="1:13" s="26" customFormat="1" ht="12.75" x14ac:dyDescent="0.2">
      <c r="A34" s="167"/>
      <c r="B34" s="184"/>
      <c r="C34" s="117" t="s">
        <v>1</v>
      </c>
      <c r="D34" s="169">
        <f t="shared" si="14"/>
        <v>0</v>
      </c>
      <c r="E34" s="169">
        <v>0</v>
      </c>
      <c r="F34" s="169">
        <v>0</v>
      </c>
      <c r="G34" s="169">
        <v>0</v>
      </c>
      <c r="H34" s="189"/>
      <c r="I34" s="164" t="s">
        <v>168</v>
      </c>
      <c r="J34" s="156">
        <v>1</v>
      </c>
      <c r="K34" s="185"/>
      <c r="L34" s="170"/>
      <c r="M34" s="179"/>
    </row>
    <row r="35" spans="1:13" s="26" customFormat="1" ht="17.25" customHeight="1" x14ac:dyDescent="0.2">
      <c r="A35" s="172"/>
      <c r="B35" s="186"/>
      <c r="C35" s="117" t="s">
        <v>0</v>
      </c>
      <c r="D35" s="169">
        <f t="shared" si="14"/>
        <v>6930</v>
      </c>
      <c r="E35" s="169">
        <f t="shared" si="14"/>
        <v>0</v>
      </c>
      <c r="F35" s="169">
        <f t="shared" si="14"/>
        <v>6053.75</v>
      </c>
      <c r="G35" s="169">
        <f t="shared" si="3"/>
        <v>87.355699855699854</v>
      </c>
      <c r="H35" s="190"/>
      <c r="I35" s="164" t="s">
        <v>169</v>
      </c>
      <c r="J35" s="174">
        <f>(J32+(0.5*J33))/J31</f>
        <v>0.25</v>
      </c>
      <c r="K35" s="187"/>
      <c r="L35" s="175"/>
      <c r="M35" s="180"/>
    </row>
    <row r="36" spans="1:13" s="110" customFormat="1" ht="18" customHeight="1" x14ac:dyDescent="0.2">
      <c r="A36" s="191" t="s">
        <v>178</v>
      </c>
      <c r="B36" s="192" t="s">
        <v>179</v>
      </c>
      <c r="C36" s="193" t="s">
        <v>2</v>
      </c>
      <c r="D36" s="177">
        <f>SUM(D37:D40)</f>
        <v>2000</v>
      </c>
      <c r="E36" s="177">
        <f>SUM(E37:E40)</f>
        <v>0</v>
      </c>
      <c r="F36" s="177">
        <v>0</v>
      </c>
      <c r="G36" s="169">
        <f t="shared" si="3"/>
        <v>0</v>
      </c>
      <c r="H36" s="194" t="s">
        <v>180</v>
      </c>
      <c r="I36" s="195"/>
      <c r="J36" s="195" t="s">
        <v>486</v>
      </c>
      <c r="K36" s="195" t="s">
        <v>182</v>
      </c>
      <c r="L36" s="196" t="s">
        <v>488</v>
      </c>
      <c r="M36" s="197">
        <v>827</v>
      </c>
    </row>
    <row r="37" spans="1:13" s="110" customFormat="1" ht="12.75" x14ac:dyDescent="0.2">
      <c r="A37" s="198"/>
      <c r="B37" s="199"/>
      <c r="C37" s="200" t="s">
        <v>164</v>
      </c>
      <c r="D37" s="169">
        <v>2000</v>
      </c>
      <c r="E37" s="169">
        <v>0</v>
      </c>
      <c r="F37" s="169">
        <v>0</v>
      </c>
      <c r="G37" s="169">
        <f t="shared" si="3"/>
        <v>0</v>
      </c>
      <c r="H37" s="201"/>
      <c r="I37" s="202"/>
      <c r="J37" s="202"/>
      <c r="K37" s="202"/>
      <c r="L37" s="203"/>
      <c r="M37" s="204"/>
    </row>
    <row r="38" spans="1:13" s="110" customFormat="1" ht="12.75" x14ac:dyDescent="0.2">
      <c r="A38" s="198"/>
      <c r="B38" s="199"/>
      <c r="C38" s="200" t="s">
        <v>166</v>
      </c>
      <c r="D38" s="169">
        <v>0</v>
      </c>
      <c r="E38" s="169">
        <v>0</v>
      </c>
      <c r="F38" s="169">
        <v>0</v>
      </c>
      <c r="G38" s="117"/>
      <c r="H38" s="201"/>
      <c r="I38" s="202"/>
      <c r="J38" s="202"/>
      <c r="K38" s="202"/>
      <c r="L38" s="203"/>
      <c r="M38" s="204"/>
    </row>
    <row r="39" spans="1:13" s="110" customFormat="1" ht="19.5" customHeight="1" x14ac:dyDescent="0.2">
      <c r="A39" s="198"/>
      <c r="B39" s="199"/>
      <c r="C39" s="200" t="s">
        <v>1</v>
      </c>
      <c r="D39" s="169">
        <v>0</v>
      </c>
      <c r="E39" s="169">
        <v>0</v>
      </c>
      <c r="F39" s="169">
        <v>0</v>
      </c>
      <c r="G39" s="117"/>
      <c r="H39" s="201"/>
      <c r="I39" s="202"/>
      <c r="J39" s="202"/>
      <c r="K39" s="202"/>
      <c r="L39" s="203"/>
      <c r="M39" s="204"/>
    </row>
    <row r="40" spans="1:13" s="110" customFormat="1" ht="42.75" customHeight="1" x14ac:dyDescent="0.2">
      <c r="A40" s="205"/>
      <c r="B40" s="206"/>
      <c r="C40" s="200" t="s">
        <v>0</v>
      </c>
      <c r="D40" s="169">
        <v>0</v>
      </c>
      <c r="E40" s="169">
        <v>0</v>
      </c>
      <c r="F40" s="169">
        <v>0</v>
      </c>
      <c r="G40" s="117"/>
      <c r="H40" s="207"/>
      <c r="I40" s="208"/>
      <c r="J40" s="208"/>
      <c r="K40" s="208"/>
      <c r="L40" s="209"/>
      <c r="M40" s="210"/>
    </row>
    <row r="41" spans="1:13" s="110" customFormat="1" ht="19.5" customHeight="1" x14ac:dyDescent="0.2">
      <c r="A41" s="191" t="s">
        <v>183</v>
      </c>
      <c r="B41" s="192" t="s">
        <v>184</v>
      </c>
      <c r="C41" s="193" t="s">
        <v>2</v>
      </c>
      <c r="D41" s="177">
        <f>SUM(D42:D45)</f>
        <v>17330</v>
      </c>
      <c r="E41" s="177">
        <f>SUM(E42:E45)</f>
        <v>9080.6299999999992</v>
      </c>
      <c r="F41" s="177">
        <f>SUM(F42:F45)</f>
        <v>15134.38</v>
      </c>
      <c r="G41" s="169">
        <f t="shared" si="3"/>
        <v>87.33052510098095</v>
      </c>
      <c r="H41" s="194" t="s">
        <v>185</v>
      </c>
      <c r="I41" s="195" t="s">
        <v>543</v>
      </c>
      <c r="J41" s="195" t="s">
        <v>211</v>
      </c>
      <c r="K41" s="195" t="s">
        <v>186</v>
      </c>
      <c r="L41" s="196" t="s">
        <v>488</v>
      </c>
      <c r="M41" s="197">
        <v>827</v>
      </c>
    </row>
    <row r="42" spans="1:13" s="110" customFormat="1" ht="12.75" x14ac:dyDescent="0.2">
      <c r="A42" s="198"/>
      <c r="B42" s="199"/>
      <c r="C42" s="200" t="s">
        <v>164</v>
      </c>
      <c r="D42" s="169">
        <v>10400</v>
      </c>
      <c r="E42" s="169">
        <v>9080.6299999999992</v>
      </c>
      <c r="F42" s="169">
        <f>E42</f>
        <v>9080.6299999999992</v>
      </c>
      <c r="G42" s="169">
        <f t="shared" si="3"/>
        <v>87.313749999999985</v>
      </c>
      <c r="H42" s="201"/>
      <c r="I42" s="202"/>
      <c r="J42" s="202"/>
      <c r="K42" s="202"/>
      <c r="L42" s="203"/>
      <c r="M42" s="204"/>
    </row>
    <row r="43" spans="1:13" s="110" customFormat="1" ht="12.75" x14ac:dyDescent="0.2">
      <c r="A43" s="198"/>
      <c r="B43" s="199"/>
      <c r="C43" s="200" t="s">
        <v>166</v>
      </c>
      <c r="D43" s="169">
        <v>0</v>
      </c>
      <c r="E43" s="169">
        <v>0</v>
      </c>
      <c r="F43" s="169">
        <v>0</v>
      </c>
      <c r="G43" s="169"/>
      <c r="H43" s="201"/>
      <c r="I43" s="202"/>
      <c r="J43" s="202"/>
      <c r="K43" s="202"/>
      <c r="L43" s="203"/>
      <c r="M43" s="204"/>
    </row>
    <row r="44" spans="1:13" s="110" customFormat="1" ht="12.75" x14ac:dyDescent="0.2">
      <c r="A44" s="198"/>
      <c r="B44" s="199"/>
      <c r="C44" s="200" t="s">
        <v>1</v>
      </c>
      <c r="D44" s="169">
        <v>0</v>
      </c>
      <c r="E44" s="169">
        <v>0</v>
      </c>
      <c r="F44" s="169">
        <v>0</v>
      </c>
      <c r="G44" s="169"/>
      <c r="H44" s="201"/>
      <c r="I44" s="202"/>
      <c r="J44" s="202"/>
      <c r="K44" s="202"/>
      <c r="L44" s="203"/>
      <c r="M44" s="204"/>
    </row>
    <row r="45" spans="1:13" s="110" customFormat="1" ht="165.6" customHeight="1" x14ac:dyDescent="0.2">
      <c r="A45" s="205"/>
      <c r="B45" s="206"/>
      <c r="C45" s="200" t="s">
        <v>0</v>
      </c>
      <c r="D45" s="169">
        <v>6930</v>
      </c>
      <c r="E45" s="169">
        <v>0</v>
      </c>
      <c r="F45" s="169">
        <v>6053.75</v>
      </c>
      <c r="G45" s="169">
        <f t="shared" si="3"/>
        <v>87.355699855699854</v>
      </c>
      <c r="H45" s="207"/>
      <c r="I45" s="208"/>
      <c r="J45" s="208"/>
      <c r="K45" s="208"/>
      <c r="L45" s="209"/>
      <c r="M45" s="210"/>
    </row>
    <row r="46" spans="1:13" s="110" customFormat="1" ht="36.75" customHeight="1" x14ac:dyDescent="0.2">
      <c r="A46" s="191" t="s">
        <v>8</v>
      </c>
      <c r="B46" s="192" t="s">
        <v>187</v>
      </c>
      <c r="C46" s="193" t="s">
        <v>2</v>
      </c>
      <c r="D46" s="161">
        <f>SUM(D47:D50)</f>
        <v>12986.690999999999</v>
      </c>
      <c r="E46" s="161">
        <f>SUM(E47:E50)</f>
        <v>8880.0300000000007</v>
      </c>
      <c r="F46" s="161">
        <f>SUM(F47:F50)</f>
        <v>8880.0300000000007</v>
      </c>
      <c r="G46" s="169">
        <f t="shared" si="3"/>
        <v>68.37792629392662</v>
      </c>
      <c r="H46" s="194"/>
      <c r="I46" s="211" t="s">
        <v>162</v>
      </c>
      <c r="J46" s="212">
        <f>J47+J48+J49</f>
        <v>2</v>
      </c>
      <c r="K46" s="195" t="s">
        <v>177</v>
      </c>
      <c r="L46" s="196"/>
      <c r="M46" s="197">
        <v>827</v>
      </c>
    </row>
    <row r="47" spans="1:13" s="110" customFormat="1" ht="12.75" x14ac:dyDescent="0.2">
      <c r="A47" s="198"/>
      <c r="B47" s="199"/>
      <c r="C47" s="200" t="s">
        <v>164</v>
      </c>
      <c r="D47" s="169">
        <f>D52+D57+D67+D72</f>
        <v>3766.1410000000001</v>
      </c>
      <c r="E47" s="169">
        <f t="shared" ref="D47:F50" si="15">E52+E57+E67+E72</f>
        <v>2575.21</v>
      </c>
      <c r="F47" s="169">
        <f t="shared" si="15"/>
        <v>2575.21</v>
      </c>
      <c r="G47" s="169">
        <f>F47/D47*100</f>
        <v>68.377949736879202</v>
      </c>
      <c r="H47" s="201"/>
      <c r="I47" s="211" t="s">
        <v>165</v>
      </c>
      <c r="J47" s="212">
        <v>1</v>
      </c>
      <c r="K47" s="202"/>
      <c r="L47" s="203"/>
      <c r="M47" s="204"/>
    </row>
    <row r="48" spans="1:13" s="110" customFormat="1" ht="12.75" x14ac:dyDescent="0.2">
      <c r="A48" s="198"/>
      <c r="B48" s="199"/>
      <c r="C48" s="200" t="s">
        <v>166</v>
      </c>
      <c r="D48" s="169">
        <f t="shared" si="15"/>
        <v>9220.5499999999993</v>
      </c>
      <c r="E48" s="169">
        <f t="shared" si="15"/>
        <v>6304.8200000000006</v>
      </c>
      <c r="F48" s="169">
        <f t="shared" si="15"/>
        <v>6304.8200000000006</v>
      </c>
      <c r="G48" s="169">
        <f>F48/D48*100</f>
        <v>68.377916718633941</v>
      </c>
      <c r="H48" s="201"/>
      <c r="I48" s="211" t="s">
        <v>167</v>
      </c>
      <c r="J48" s="212">
        <v>1</v>
      </c>
      <c r="K48" s="202"/>
      <c r="L48" s="203"/>
      <c r="M48" s="204"/>
    </row>
    <row r="49" spans="1:13" s="110" customFormat="1" ht="19.5" customHeight="1" x14ac:dyDescent="0.2">
      <c r="A49" s="198"/>
      <c r="B49" s="199"/>
      <c r="C49" s="200" t="s">
        <v>1</v>
      </c>
      <c r="D49" s="169">
        <f t="shared" si="15"/>
        <v>0</v>
      </c>
      <c r="E49" s="169">
        <f t="shared" si="15"/>
        <v>0</v>
      </c>
      <c r="F49" s="169">
        <f t="shared" si="15"/>
        <v>0</v>
      </c>
      <c r="G49" s="169"/>
      <c r="H49" s="201"/>
      <c r="I49" s="211" t="s">
        <v>168</v>
      </c>
      <c r="J49" s="212">
        <v>0</v>
      </c>
      <c r="K49" s="202"/>
      <c r="L49" s="203"/>
      <c r="M49" s="204"/>
    </row>
    <row r="50" spans="1:13" s="110" customFormat="1" ht="13.5" x14ac:dyDescent="0.2">
      <c r="A50" s="205"/>
      <c r="B50" s="206"/>
      <c r="C50" s="200" t="s">
        <v>0</v>
      </c>
      <c r="D50" s="169">
        <f t="shared" si="15"/>
        <v>0</v>
      </c>
      <c r="E50" s="169">
        <f t="shared" si="15"/>
        <v>0</v>
      </c>
      <c r="F50" s="169">
        <f t="shared" si="15"/>
        <v>0</v>
      </c>
      <c r="G50" s="169"/>
      <c r="H50" s="207"/>
      <c r="I50" s="211" t="s">
        <v>169</v>
      </c>
      <c r="J50" s="174">
        <f>(J47+(0.5*J48))/J46</f>
        <v>0.75</v>
      </c>
      <c r="K50" s="208"/>
      <c r="L50" s="209"/>
      <c r="M50" s="210"/>
    </row>
    <row r="51" spans="1:13" s="110" customFormat="1" ht="15.75" customHeight="1" x14ac:dyDescent="0.2">
      <c r="A51" s="191" t="s">
        <v>188</v>
      </c>
      <c r="B51" s="192" t="s">
        <v>189</v>
      </c>
      <c r="C51" s="213" t="s">
        <v>2</v>
      </c>
      <c r="D51" s="214">
        <f>SUM(D52:D55)</f>
        <v>11708.099</v>
      </c>
      <c r="E51" s="214">
        <f>SUM(E52:E55)</f>
        <v>7601.4400000000005</v>
      </c>
      <c r="F51" s="214">
        <f>SUM(F52:F55)</f>
        <v>7601.4400000000005</v>
      </c>
      <c r="G51" s="169">
        <f>F51/D51*100</f>
        <v>64.924630377655674</v>
      </c>
      <c r="H51" s="195" t="s">
        <v>416</v>
      </c>
      <c r="I51" s="191" t="s">
        <v>545</v>
      </c>
      <c r="J51" s="195" t="s">
        <v>211</v>
      </c>
      <c r="K51" s="195" t="s">
        <v>190</v>
      </c>
      <c r="L51" s="215" t="s">
        <v>544</v>
      </c>
      <c r="M51" s="197">
        <v>827</v>
      </c>
    </row>
    <row r="52" spans="1:13" s="110" customFormat="1" ht="12.75" x14ac:dyDescent="0.2">
      <c r="A52" s="198"/>
      <c r="B52" s="199"/>
      <c r="C52" s="213" t="s">
        <v>164</v>
      </c>
      <c r="D52" s="216">
        <v>3395.3490000000002</v>
      </c>
      <c r="E52" s="216">
        <v>2204.42</v>
      </c>
      <c r="F52" s="216">
        <v>2204.42</v>
      </c>
      <c r="G52" s="169">
        <f t="shared" ref="G52:G53" si="16">F52/D52*100</f>
        <v>64.924695517309118</v>
      </c>
      <c r="H52" s="217"/>
      <c r="I52" s="198"/>
      <c r="J52" s="202"/>
      <c r="K52" s="202"/>
      <c r="L52" s="218"/>
      <c r="M52" s="204"/>
    </row>
    <row r="53" spans="1:13" s="110" customFormat="1" ht="12.75" x14ac:dyDescent="0.2">
      <c r="A53" s="198"/>
      <c r="B53" s="199"/>
      <c r="C53" s="213" t="s">
        <v>166</v>
      </c>
      <c r="D53" s="216">
        <f>'[1]на печать'!$G$43</f>
        <v>8312.75</v>
      </c>
      <c r="E53" s="216">
        <v>5397.02</v>
      </c>
      <c r="F53" s="216">
        <v>5397.02</v>
      </c>
      <c r="G53" s="169">
        <f t="shared" si="16"/>
        <v>64.924603771315162</v>
      </c>
      <c r="H53" s="217"/>
      <c r="I53" s="198"/>
      <c r="J53" s="202"/>
      <c r="K53" s="202"/>
      <c r="L53" s="218"/>
      <c r="M53" s="204"/>
    </row>
    <row r="54" spans="1:13" s="110" customFormat="1" ht="12.75" x14ac:dyDescent="0.2">
      <c r="A54" s="198"/>
      <c r="B54" s="199"/>
      <c r="C54" s="213" t="s">
        <v>1</v>
      </c>
      <c r="D54" s="216">
        <v>0</v>
      </c>
      <c r="E54" s="216">
        <v>0</v>
      </c>
      <c r="F54" s="214">
        <v>0</v>
      </c>
      <c r="G54" s="169"/>
      <c r="H54" s="217"/>
      <c r="I54" s="198"/>
      <c r="J54" s="202"/>
      <c r="K54" s="202"/>
      <c r="L54" s="218"/>
      <c r="M54" s="204"/>
    </row>
    <row r="55" spans="1:13" s="110" customFormat="1" ht="79.900000000000006" customHeight="1" x14ac:dyDescent="0.2">
      <c r="A55" s="205"/>
      <c r="B55" s="206"/>
      <c r="C55" s="213" t="s">
        <v>0</v>
      </c>
      <c r="D55" s="216">
        <v>0</v>
      </c>
      <c r="E55" s="216">
        <v>0</v>
      </c>
      <c r="F55" s="214">
        <v>0</v>
      </c>
      <c r="G55" s="169"/>
      <c r="H55" s="219"/>
      <c r="I55" s="205"/>
      <c r="J55" s="208"/>
      <c r="K55" s="208"/>
      <c r="L55" s="220"/>
      <c r="M55" s="210"/>
    </row>
    <row r="56" spans="1:13" s="26" customFormat="1" ht="18" hidden="1" customHeight="1" x14ac:dyDescent="0.2">
      <c r="A56" s="221" t="s">
        <v>191</v>
      </c>
      <c r="B56" s="222" t="s">
        <v>192</v>
      </c>
      <c r="C56" s="223" t="s">
        <v>2</v>
      </c>
      <c r="D56" s="224">
        <f>SUM(D57:D60)</f>
        <v>0</v>
      </c>
      <c r="E56" s="225">
        <v>0</v>
      </c>
      <c r="F56" s="224">
        <v>0</v>
      </c>
      <c r="G56" s="226"/>
      <c r="H56" s="227"/>
      <c r="I56" s="227"/>
      <c r="J56" s="227"/>
      <c r="K56" s="227"/>
      <c r="L56" s="228"/>
      <c r="M56" s="229"/>
    </row>
    <row r="57" spans="1:13" s="26" customFormat="1" ht="12.75" hidden="1" x14ac:dyDescent="0.2">
      <c r="A57" s="230"/>
      <c r="B57" s="231"/>
      <c r="C57" s="232" t="s">
        <v>164</v>
      </c>
      <c r="D57" s="226">
        <v>0</v>
      </c>
      <c r="E57" s="226">
        <v>0</v>
      </c>
      <c r="F57" s="224">
        <v>0</v>
      </c>
      <c r="G57" s="226"/>
      <c r="H57" s="233"/>
      <c r="I57" s="233"/>
      <c r="J57" s="233"/>
      <c r="K57" s="233"/>
      <c r="L57" s="234"/>
      <c r="M57" s="235"/>
    </row>
    <row r="58" spans="1:13" s="26" customFormat="1" ht="12.75" hidden="1" x14ac:dyDescent="0.2">
      <c r="A58" s="230"/>
      <c r="B58" s="231"/>
      <c r="C58" s="232" t="s">
        <v>166</v>
      </c>
      <c r="D58" s="226">
        <v>0</v>
      </c>
      <c r="E58" s="226">
        <v>0</v>
      </c>
      <c r="F58" s="224">
        <v>0</v>
      </c>
      <c r="G58" s="226"/>
      <c r="H58" s="233"/>
      <c r="I58" s="233"/>
      <c r="J58" s="233"/>
      <c r="K58" s="233"/>
      <c r="L58" s="234"/>
      <c r="M58" s="235"/>
    </row>
    <row r="59" spans="1:13" s="26" customFormat="1" ht="12.75" hidden="1" x14ac:dyDescent="0.2">
      <c r="A59" s="230"/>
      <c r="B59" s="231"/>
      <c r="C59" s="232" t="s">
        <v>1</v>
      </c>
      <c r="D59" s="226">
        <v>0</v>
      </c>
      <c r="E59" s="226">
        <v>0</v>
      </c>
      <c r="F59" s="224">
        <v>0</v>
      </c>
      <c r="G59" s="226"/>
      <c r="H59" s="233"/>
      <c r="I59" s="233"/>
      <c r="J59" s="233"/>
      <c r="K59" s="233"/>
      <c r="L59" s="234"/>
      <c r="M59" s="235"/>
    </row>
    <row r="60" spans="1:13" s="26" customFormat="1" ht="53.25" hidden="1" customHeight="1" x14ac:dyDescent="0.2">
      <c r="A60" s="236"/>
      <c r="B60" s="237"/>
      <c r="C60" s="232" t="s">
        <v>0</v>
      </c>
      <c r="D60" s="226">
        <v>0</v>
      </c>
      <c r="E60" s="226">
        <v>0</v>
      </c>
      <c r="F60" s="224">
        <v>0</v>
      </c>
      <c r="G60" s="226"/>
      <c r="H60" s="238"/>
      <c r="I60" s="238"/>
      <c r="J60" s="238"/>
      <c r="K60" s="238"/>
      <c r="L60" s="239"/>
      <c r="M60" s="240"/>
    </row>
    <row r="61" spans="1:13" s="26" customFormat="1" ht="16.5" hidden="1" customHeight="1" x14ac:dyDescent="0.2">
      <c r="A61" s="221" t="s">
        <v>193</v>
      </c>
      <c r="B61" s="222" t="s">
        <v>194</v>
      </c>
      <c r="C61" s="223" t="s">
        <v>2</v>
      </c>
      <c r="D61" s="241">
        <f>SUM(D62:D65)</f>
        <v>0</v>
      </c>
      <c r="E61" s="226">
        <v>0</v>
      </c>
      <c r="F61" s="224">
        <v>0</v>
      </c>
      <c r="G61" s="226"/>
      <c r="H61" s="227"/>
      <c r="I61" s="227"/>
      <c r="J61" s="227"/>
      <c r="K61" s="227"/>
      <c r="L61" s="228"/>
      <c r="M61" s="229"/>
    </row>
    <row r="62" spans="1:13" s="26" customFormat="1" ht="12.75" hidden="1" x14ac:dyDescent="0.2">
      <c r="A62" s="230"/>
      <c r="B62" s="231"/>
      <c r="C62" s="232" t="s">
        <v>164</v>
      </c>
      <c r="D62" s="232">
        <v>0</v>
      </c>
      <c r="E62" s="226">
        <v>0</v>
      </c>
      <c r="F62" s="224">
        <v>0</v>
      </c>
      <c r="G62" s="226"/>
      <c r="H62" s="233"/>
      <c r="I62" s="233"/>
      <c r="J62" s="233"/>
      <c r="K62" s="233"/>
      <c r="L62" s="234"/>
      <c r="M62" s="235"/>
    </row>
    <row r="63" spans="1:13" s="26" customFormat="1" ht="12.75" hidden="1" x14ac:dyDescent="0.2">
      <c r="A63" s="230"/>
      <c r="B63" s="231"/>
      <c r="C63" s="232" t="s">
        <v>166</v>
      </c>
      <c r="D63" s="232">
        <v>0</v>
      </c>
      <c r="E63" s="226">
        <v>0</v>
      </c>
      <c r="F63" s="224">
        <v>0</v>
      </c>
      <c r="G63" s="226"/>
      <c r="H63" s="233"/>
      <c r="I63" s="233"/>
      <c r="J63" s="233"/>
      <c r="K63" s="233"/>
      <c r="L63" s="234"/>
      <c r="M63" s="235"/>
    </row>
    <row r="64" spans="1:13" s="26" customFormat="1" ht="12.75" hidden="1" x14ac:dyDescent="0.2">
      <c r="A64" s="230"/>
      <c r="B64" s="231"/>
      <c r="C64" s="232" t="s">
        <v>1</v>
      </c>
      <c r="D64" s="232">
        <v>0</v>
      </c>
      <c r="E64" s="226">
        <v>0</v>
      </c>
      <c r="F64" s="224">
        <v>0</v>
      </c>
      <c r="G64" s="226"/>
      <c r="H64" s="233"/>
      <c r="I64" s="233"/>
      <c r="J64" s="233"/>
      <c r="K64" s="233"/>
      <c r="L64" s="234"/>
      <c r="M64" s="235"/>
    </row>
    <row r="65" spans="1:13" s="26" customFormat="1" ht="0.6" customHeight="1" x14ac:dyDescent="0.2">
      <c r="A65" s="236"/>
      <c r="B65" s="237"/>
      <c r="C65" s="232" t="s">
        <v>0</v>
      </c>
      <c r="D65" s="232">
        <v>0</v>
      </c>
      <c r="E65" s="226">
        <v>0</v>
      </c>
      <c r="F65" s="224">
        <v>0</v>
      </c>
      <c r="G65" s="226"/>
      <c r="H65" s="238"/>
      <c r="I65" s="238"/>
      <c r="J65" s="238"/>
      <c r="K65" s="238"/>
      <c r="L65" s="239"/>
      <c r="M65" s="240"/>
    </row>
    <row r="66" spans="1:13" s="26" customFormat="1" ht="19.5" customHeight="1" x14ac:dyDescent="0.2">
      <c r="A66" s="158" t="s">
        <v>195</v>
      </c>
      <c r="B66" s="182" t="s">
        <v>196</v>
      </c>
      <c r="C66" s="160" t="s">
        <v>2</v>
      </c>
      <c r="D66" s="161">
        <f>SUM(D67:D70)</f>
        <v>1278.5919999999999</v>
      </c>
      <c r="E66" s="161">
        <f>SUM(E67:E70)</f>
        <v>1278.5899999999999</v>
      </c>
      <c r="F66" s="162">
        <f t="shared" ref="F66:F73" si="17">E66</f>
        <v>1278.5899999999999</v>
      </c>
      <c r="G66" s="117">
        <f t="shared" ref="G66:G123" si="18">F66/D66*100</f>
        <v>99.999843577935735</v>
      </c>
      <c r="H66" s="242" t="s">
        <v>197</v>
      </c>
      <c r="I66" s="242" t="s">
        <v>489</v>
      </c>
      <c r="J66" s="152" t="s">
        <v>181</v>
      </c>
      <c r="K66" s="183" t="s">
        <v>177</v>
      </c>
      <c r="L66" s="183" t="s">
        <v>491</v>
      </c>
      <c r="M66" s="178">
        <v>827</v>
      </c>
    </row>
    <row r="67" spans="1:13" s="26" customFormat="1" ht="12.75" customHeight="1" x14ac:dyDescent="0.2">
      <c r="A67" s="167"/>
      <c r="B67" s="184"/>
      <c r="C67" s="117" t="s">
        <v>164</v>
      </c>
      <c r="D67" s="169">
        <f>'[1]на печать'!$F$59</f>
        <v>370.79199999999997</v>
      </c>
      <c r="E67" s="169">
        <v>370.79</v>
      </c>
      <c r="F67" s="169">
        <v>370.79</v>
      </c>
      <c r="G67" s="117">
        <f t="shared" si="18"/>
        <v>99.999460614036991</v>
      </c>
      <c r="H67" s="243"/>
      <c r="I67" s="243"/>
      <c r="J67" s="152"/>
      <c r="K67" s="185"/>
      <c r="L67" s="185"/>
      <c r="M67" s="179"/>
    </row>
    <row r="68" spans="1:13" s="26" customFormat="1" ht="12.75" customHeight="1" x14ac:dyDescent="0.2">
      <c r="A68" s="167"/>
      <c r="B68" s="184"/>
      <c r="C68" s="117" t="s">
        <v>166</v>
      </c>
      <c r="D68" s="169">
        <f>'[1]на печать'!$G$58</f>
        <v>907.8</v>
      </c>
      <c r="E68" s="169">
        <v>907.8</v>
      </c>
      <c r="F68" s="169">
        <v>907.8</v>
      </c>
      <c r="G68" s="117">
        <f t="shared" si="18"/>
        <v>100</v>
      </c>
      <c r="H68" s="243"/>
      <c r="I68" s="243"/>
      <c r="J68" s="152"/>
      <c r="K68" s="185"/>
      <c r="L68" s="185"/>
      <c r="M68" s="179"/>
    </row>
    <row r="69" spans="1:13" s="26" customFormat="1" ht="12.75" customHeight="1" x14ac:dyDescent="0.2">
      <c r="A69" s="167"/>
      <c r="B69" s="184"/>
      <c r="C69" s="117" t="s">
        <v>1</v>
      </c>
      <c r="D69" s="169">
        <v>0</v>
      </c>
      <c r="E69" s="169">
        <v>0</v>
      </c>
      <c r="F69" s="169">
        <f t="shared" si="17"/>
        <v>0</v>
      </c>
      <c r="G69" s="117"/>
      <c r="H69" s="243"/>
      <c r="I69" s="243"/>
      <c r="J69" s="152"/>
      <c r="K69" s="185"/>
      <c r="L69" s="185"/>
      <c r="M69" s="179"/>
    </row>
    <row r="70" spans="1:13" s="26" customFormat="1" ht="12.75" customHeight="1" x14ac:dyDescent="0.2">
      <c r="A70" s="172"/>
      <c r="B70" s="186"/>
      <c r="C70" s="117" t="s">
        <v>0</v>
      </c>
      <c r="D70" s="169">
        <v>0</v>
      </c>
      <c r="E70" s="169">
        <v>0</v>
      </c>
      <c r="F70" s="169">
        <f t="shared" si="17"/>
        <v>0</v>
      </c>
      <c r="G70" s="117"/>
      <c r="H70" s="244"/>
      <c r="I70" s="244"/>
      <c r="J70" s="152"/>
      <c r="K70" s="187"/>
      <c r="L70" s="187"/>
      <c r="M70" s="180"/>
    </row>
    <row r="71" spans="1:13" s="26" customFormat="1" ht="12.75" hidden="1" customHeight="1" x14ac:dyDescent="0.2">
      <c r="A71" s="221" t="s">
        <v>198</v>
      </c>
      <c r="B71" s="222" t="s">
        <v>199</v>
      </c>
      <c r="C71" s="223" t="s">
        <v>2</v>
      </c>
      <c r="D71" s="225">
        <f>SUM(D72:D75)</f>
        <v>0</v>
      </c>
      <c r="E71" s="225">
        <v>0</v>
      </c>
      <c r="F71" s="225">
        <f t="shared" si="17"/>
        <v>0</v>
      </c>
      <c r="G71" s="232"/>
      <c r="H71" s="245" t="s">
        <v>197</v>
      </c>
      <c r="I71" s="246" t="s">
        <v>490</v>
      </c>
      <c r="J71" s="227" t="s">
        <v>181</v>
      </c>
      <c r="K71" s="227" t="s">
        <v>177</v>
      </c>
      <c r="L71" s="247" t="s">
        <v>491</v>
      </c>
      <c r="M71" s="229">
        <v>827</v>
      </c>
    </row>
    <row r="72" spans="1:13" s="26" customFormat="1" ht="12.75" hidden="1" customHeight="1" x14ac:dyDescent="0.2">
      <c r="A72" s="230"/>
      <c r="B72" s="231"/>
      <c r="C72" s="232" t="s">
        <v>164</v>
      </c>
      <c r="D72" s="226">
        <v>0</v>
      </c>
      <c r="E72" s="226">
        <v>0</v>
      </c>
      <c r="F72" s="226">
        <f t="shared" si="17"/>
        <v>0</v>
      </c>
      <c r="G72" s="232"/>
      <c r="H72" s="248"/>
      <c r="I72" s="249"/>
      <c r="J72" s="233"/>
      <c r="K72" s="233"/>
      <c r="L72" s="250"/>
      <c r="M72" s="235"/>
    </row>
    <row r="73" spans="1:13" s="26" customFormat="1" ht="12.75" hidden="1" customHeight="1" x14ac:dyDescent="0.2">
      <c r="A73" s="230"/>
      <c r="B73" s="231"/>
      <c r="C73" s="232" t="s">
        <v>166</v>
      </c>
      <c r="D73" s="226">
        <v>0</v>
      </c>
      <c r="E73" s="226">
        <v>0</v>
      </c>
      <c r="F73" s="226">
        <f t="shared" si="17"/>
        <v>0</v>
      </c>
      <c r="G73" s="232"/>
      <c r="H73" s="248"/>
      <c r="I73" s="249"/>
      <c r="J73" s="233"/>
      <c r="K73" s="233"/>
      <c r="L73" s="250"/>
      <c r="M73" s="235"/>
    </row>
    <row r="74" spans="1:13" s="26" customFormat="1" ht="12.75" hidden="1" customHeight="1" x14ac:dyDescent="0.2">
      <c r="A74" s="230"/>
      <c r="B74" s="231"/>
      <c r="C74" s="232" t="s">
        <v>1</v>
      </c>
      <c r="D74" s="226">
        <v>0</v>
      </c>
      <c r="E74" s="226">
        <v>0</v>
      </c>
      <c r="F74" s="226">
        <v>0</v>
      </c>
      <c r="G74" s="232"/>
      <c r="H74" s="248"/>
      <c r="I74" s="249"/>
      <c r="J74" s="233"/>
      <c r="K74" s="233"/>
      <c r="L74" s="250"/>
      <c r="M74" s="235"/>
    </row>
    <row r="75" spans="1:13" s="26" customFormat="1" ht="12.75" hidden="1" customHeight="1" x14ac:dyDescent="0.2">
      <c r="A75" s="236"/>
      <c r="B75" s="237"/>
      <c r="C75" s="232" t="s">
        <v>0</v>
      </c>
      <c r="D75" s="226">
        <v>0</v>
      </c>
      <c r="E75" s="226">
        <v>0</v>
      </c>
      <c r="F75" s="226">
        <v>0</v>
      </c>
      <c r="G75" s="232"/>
      <c r="H75" s="251"/>
      <c r="I75" s="252"/>
      <c r="J75" s="238"/>
      <c r="K75" s="238"/>
      <c r="L75" s="253"/>
      <c r="M75" s="240"/>
    </row>
    <row r="76" spans="1:13" s="26" customFormat="1" ht="30.6" customHeight="1" x14ac:dyDescent="0.2">
      <c r="A76" s="158" t="s">
        <v>54</v>
      </c>
      <c r="B76" s="182" t="s">
        <v>200</v>
      </c>
      <c r="C76" s="160" t="s">
        <v>2</v>
      </c>
      <c r="D76" s="161">
        <f>SUM(D77:D80)</f>
        <v>265855.43</v>
      </c>
      <c r="E76" s="161">
        <f t="shared" ref="E76:F76" si="19">SUM(E77:E80)</f>
        <v>174633.56</v>
      </c>
      <c r="F76" s="161">
        <f t="shared" si="19"/>
        <v>174633.56</v>
      </c>
      <c r="G76" s="117">
        <f t="shared" si="18"/>
        <v>65.687415148902545</v>
      </c>
      <c r="H76" s="242"/>
      <c r="I76" s="164" t="s">
        <v>162</v>
      </c>
      <c r="J76" s="156">
        <f>J77+J78+J79</f>
        <v>7</v>
      </c>
      <c r="K76" s="183" t="s">
        <v>177</v>
      </c>
      <c r="L76" s="165"/>
      <c r="M76" s="178">
        <v>827</v>
      </c>
    </row>
    <row r="77" spans="1:13" s="26" customFormat="1" ht="12.75" x14ac:dyDescent="0.2">
      <c r="A77" s="167"/>
      <c r="B77" s="184"/>
      <c r="C77" s="117" t="s">
        <v>164</v>
      </c>
      <c r="D77" s="169">
        <f t="shared" ref="D77:F78" si="20">D82+D87+D92+D102+D107+D112+D117</f>
        <v>239364.38</v>
      </c>
      <c r="E77" s="169">
        <f t="shared" si="20"/>
        <v>153533.63</v>
      </c>
      <c r="F77" s="169">
        <f t="shared" si="20"/>
        <v>153533.63</v>
      </c>
      <c r="G77" s="117">
        <f t="shared" si="18"/>
        <v>64.142221160892859</v>
      </c>
      <c r="H77" s="243"/>
      <c r="I77" s="164" t="s">
        <v>165</v>
      </c>
      <c r="J77" s="156">
        <v>1</v>
      </c>
      <c r="K77" s="185"/>
      <c r="L77" s="170"/>
      <c r="M77" s="179"/>
    </row>
    <row r="78" spans="1:13" s="26" customFormat="1" ht="12.75" x14ac:dyDescent="0.2">
      <c r="A78" s="167"/>
      <c r="B78" s="184"/>
      <c r="C78" s="117" t="s">
        <v>166</v>
      </c>
      <c r="D78" s="169">
        <f t="shared" si="20"/>
        <v>26491.05</v>
      </c>
      <c r="E78" s="169">
        <f t="shared" si="20"/>
        <v>21099.93</v>
      </c>
      <c r="F78" s="169">
        <f t="shared" si="20"/>
        <v>21099.93</v>
      </c>
      <c r="G78" s="117">
        <f t="shared" si="18"/>
        <v>79.64927777494664</v>
      </c>
      <c r="H78" s="243"/>
      <c r="I78" s="164" t="s">
        <v>167</v>
      </c>
      <c r="J78" s="156">
        <v>5</v>
      </c>
      <c r="K78" s="185"/>
      <c r="L78" s="170"/>
      <c r="M78" s="179"/>
    </row>
    <row r="79" spans="1:13" s="26" customFormat="1" ht="12.75" x14ac:dyDescent="0.2">
      <c r="A79" s="167"/>
      <c r="B79" s="184"/>
      <c r="C79" s="117" t="s">
        <v>1</v>
      </c>
      <c r="D79" s="169">
        <f>D84+D94+D99+D104+D109+D114+D119</f>
        <v>0</v>
      </c>
      <c r="E79" s="169">
        <f>E84+E94+E99+E104+E109+E114+E119</f>
        <v>0</v>
      </c>
      <c r="F79" s="169">
        <f>F84+F94+F99+F104+F109+F114+F119</f>
        <v>0</v>
      </c>
      <c r="G79" s="117"/>
      <c r="H79" s="243"/>
      <c r="I79" s="164" t="s">
        <v>168</v>
      </c>
      <c r="J79" s="156">
        <v>1</v>
      </c>
      <c r="K79" s="185"/>
      <c r="L79" s="170"/>
      <c r="M79" s="179"/>
    </row>
    <row r="80" spans="1:13" s="26" customFormat="1" ht="13.5" x14ac:dyDescent="0.2">
      <c r="A80" s="172"/>
      <c r="B80" s="186"/>
      <c r="C80" s="117" t="s">
        <v>0</v>
      </c>
      <c r="D80" s="169">
        <f>D85+D95+D100+E104+E114+E109+E119+E89</f>
        <v>0</v>
      </c>
      <c r="E80" s="169">
        <f>E85+E95+E100+F104+F114+F109+F119+F89</f>
        <v>0</v>
      </c>
      <c r="F80" s="169">
        <f>F85+F95+F100+F105+F110+F115+F120</f>
        <v>0</v>
      </c>
      <c r="G80" s="117"/>
      <c r="H80" s="244"/>
      <c r="I80" s="164" t="s">
        <v>169</v>
      </c>
      <c r="J80" s="174">
        <f>(J77+(0.5*J78))/J76</f>
        <v>0.5</v>
      </c>
      <c r="K80" s="187"/>
      <c r="L80" s="175"/>
      <c r="M80" s="180"/>
    </row>
    <row r="81" spans="1:14" s="26" customFormat="1" ht="18.75" customHeight="1" x14ac:dyDescent="0.2">
      <c r="A81" s="158" t="s">
        <v>201</v>
      </c>
      <c r="B81" s="182" t="s">
        <v>202</v>
      </c>
      <c r="C81" s="160" t="s">
        <v>2</v>
      </c>
      <c r="D81" s="177">
        <f>SUM(D82:D85)</f>
        <v>16637.816999999999</v>
      </c>
      <c r="E81" s="177">
        <f t="shared" ref="E81:F81" si="21">SUM(E82:E85)</f>
        <v>16637.82</v>
      </c>
      <c r="F81" s="177">
        <f t="shared" si="21"/>
        <v>16637.82</v>
      </c>
      <c r="G81" s="117">
        <f t="shared" si="18"/>
        <v>100.00001803121168</v>
      </c>
      <c r="H81" s="242" t="s">
        <v>203</v>
      </c>
      <c r="I81" s="183" t="s">
        <v>204</v>
      </c>
      <c r="J81" s="152" t="s">
        <v>181</v>
      </c>
      <c r="K81" s="183" t="s">
        <v>177</v>
      </c>
      <c r="L81" s="183"/>
      <c r="M81" s="178">
        <v>827</v>
      </c>
      <c r="N81" s="102"/>
    </row>
    <row r="82" spans="1:14" s="26" customFormat="1" ht="15" customHeight="1" x14ac:dyDescent="0.2">
      <c r="A82" s="167"/>
      <c r="B82" s="184"/>
      <c r="C82" s="117" t="s">
        <v>164</v>
      </c>
      <c r="D82" s="169">
        <f>'[1]на печать'!$F$73</f>
        <v>4824.9669999999996</v>
      </c>
      <c r="E82" s="169">
        <v>4824.97</v>
      </c>
      <c r="F82" s="169">
        <f>E82</f>
        <v>4824.97</v>
      </c>
      <c r="G82" s="117">
        <f t="shared" si="18"/>
        <v>100.00006217659107</v>
      </c>
      <c r="H82" s="243"/>
      <c r="I82" s="185"/>
      <c r="J82" s="152"/>
      <c r="K82" s="185"/>
      <c r="L82" s="185"/>
      <c r="M82" s="179"/>
      <c r="N82" s="102"/>
    </row>
    <row r="83" spans="1:14" s="26" customFormat="1" ht="15" customHeight="1" x14ac:dyDescent="0.2">
      <c r="A83" s="167"/>
      <c r="B83" s="184"/>
      <c r="C83" s="117" t="s">
        <v>166</v>
      </c>
      <c r="D83" s="169">
        <f>'[1]на печать'!$G$73</f>
        <v>11812.85</v>
      </c>
      <c r="E83" s="169">
        <v>11812.85</v>
      </c>
      <c r="F83" s="169">
        <f>E83</f>
        <v>11812.85</v>
      </c>
      <c r="G83" s="117">
        <f t="shared" si="18"/>
        <v>100</v>
      </c>
      <c r="H83" s="243"/>
      <c r="I83" s="185"/>
      <c r="J83" s="152"/>
      <c r="K83" s="185"/>
      <c r="L83" s="185"/>
      <c r="M83" s="179"/>
    </row>
    <row r="84" spans="1:14" s="26" customFormat="1" ht="15" customHeight="1" x14ac:dyDescent="0.2">
      <c r="A84" s="167"/>
      <c r="B84" s="184"/>
      <c r="C84" s="117" t="s">
        <v>1</v>
      </c>
      <c r="D84" s="169">
        <v>0</v>
      </c>
      <c r="E84" s="169">
        <v>0</v>
      </c>
      <c r="F84" s="169">
        <f t="shared" ref="F84:F120" si="22">E84</f>
        <v>0</v>
      </c>
      <c r="G84" s="117"/>
      <c r="H84" s="243"/>
      <c r="I84" s="185"/>
      <c r="J84" s="152"/>
      <c r="K84" s="185"/>
      <c r="L84" s="185"/>
      <c r="M84" s="179"/>
    </row>
    <row r="85" spans="1:14" s="26" customFormat="1" ht="26.45" customHeight="1" x14ac:dyDescent="0.2">
      <c r="A85" s="172"/>
      <c r="B85" s="186"/>
      <c r="C85" s="117" t="s">
        <v>0</v>
      </c>
      <c r="D85" s="169">
        <v>0</v>
      </c>
      <c r="E85" s="169">
        <v>0</v>
      </c>
      <c r="F85" s="169">
        <f t="shared" si="22"/>
        <v>0</v>
      </c>
      <c r="G85" s="117"/>
      <c r="H85" s="244"/>
      <c r="I85" s="187"/>
      <c r="J85" s="152"/>
      <c r="K85" s="187"/>
      <c r="L85" s="187"/>
      <c r="M85" s="180"/>
    </row>
    <row r="86" spans="1:14" s="26" customFormat="1" ht="24.75" customHeight="1" x14ac:dyDescent="0.2">
      <c r="A86" s="158" t="s">
        <v>205</v>
      </c>
      <c r="B86" s="182" t="s">
        <v>206</v>
      </c>
      <c r="C86" s="160" t="s">
        <v>2</v>
      </c>
      <c r="D86" s="177">
        <f>SUM(D87:D90)</f>
        <v>700</v>
      </c>
      <c r="E86" s="177">
        <v>0</v>
      </c>
      <c r="F86" s="169">
        <f t="shared" si="22"/>
        <v>0</v>
      </c>
      <c r="G86" s="117">
        <f t="shared" si="18"/>
        <v>0</v>
      </c>
      <c r="H86" s="242" t="s">
        <v>207</v>
      </c>
      <c r="I86" s="183" t="s">
        <v>621</v>
      </c>
      <c r="J86" s="152" t="s">
        <v>486</v>
      </c>
      <c r="K86" s="183" t="s">
        <v>190</v>
      </c>
      <c r="L86" s="183" t="s">
        <v>492</v>
      </c>
      <c r="M86" s="178">
        <v>827</v>
      </c>
      <c r="N86" s="102"/>
    </row>
    <row r="87" spans="1:14" s="26" customFormat="1" ht="15" customHeight="1" x14ac:dyDescent="0.2">
      <c r="A87" s="167"/>
      <c r="B87" s="184"/>
      <c r="C87" s="117" t="s">
        <v>164</v>
      </c>
      <c r="D87" s="169">
        <v>700</v>
      </c>
      <c r="E87" s="169">
        <v>0</v>
      </c>
      <c r="F87" s="169">
        <f t="shared" si="22"/>
        <v>0</v>
      </c>
      <c r="G87" s="117">
        <f t="shared" si="18"/>
        <v>0</v>
      </c>
      <c r="H87" s="243"/>
      <c r="I87" s="185"/>
      <c r="J87" s="152"/>
      <c r="K87" s="185"/>
      <c r="L87" s="185"/>
      <c r="M87" s="179"/>
      <c r="N87" s="102"/>
    </row>
    <row r="88" spans="1:14" s="26" customFormat="1" ht="15" customHeight="1" x14ac:dyDescent="0.2">
      <c r="A88" s="167"/>
      <c r="B88" s="184"/>
      <c r="C88" s="117" t="s">
        <v>166</v>
      </c>
      <c r="D88" s="169">
        <v>0</v>
      </c>
      <c r="E88" s="169">
        <v>0</v>
      </c>
      <c r="F88" s="169">
        <f t="shared" si="22"/>
        <v>0</v>
      </c>
      <c r="G88" s="117"/>
      <c r="H88" s="243"/>
      <c r="I88" s="185"/>
      <c r="J88" s="152"/>
      <c r="K88" s="185"/>
      <c r="L88" s="185"/>
      <c r="M88" s="179"/>
    </row>
    <row r="89" spans="1:14" s="26" customFormat="1" ht="15" customHeight="1" x14ac:dyDescent="0.2">
      <c r="A89" s="167"/>
      <c r="B89" s="184"/>
      <c r="C89" s="117" t="s">
        <v>1</v>
      </c>
      <c r="D89" s="169">
        <v>0</v>
      </c>
      <c r="E89" s="169">
        <v>0</v>
      </c>
      <c r="F89" s="169">
        <f t="shared" si="22"/>
        <v>0</v>
      </c>
      <c r="G89" s="117"/>
      <c r="H89" s="243"/>
      <c r="I89" s="185"/>
      <c r="J89" s="152"/>
      <c r="K89" s="185"/>
      <c r="L89" s="185"/>
      <c r="M89" s="179"/>
    </row>
    <row r="90" spans="1:14" s="26" customFormat="1" ht="74.25" customHeight="1" x14ac:dyDescent="0.2">
      <c r="A90" s="172"/>
      <c r="B90" s="186"/>
      <c r="C90" s="117" t="s">
        <v>0</v>
      </c>
      <c r="D90" s="169">
        <v>0</v>
      </c>
      <c r="E90" s="169">
        <v>0</v>
      </c>
      <c r="F90" s="169">
        <f t="shared" si="22"/>
        <v>0</v>
      </c>
      <c r="G90" s="117"/>
      <c r="H90" s="244"/>
      <c r="I90" s="187"/>
      <c r="J90" s="152"/>
      <c r="K90" s="187"/>
      <c r="L90" s="187"/>
      <c r="M90" s="180"/>
    </row>
    <row r="91" spans="1:14" s="26" customFormat="1" ht="12.75" x14ac:dyDescent="0.2">
      <c r="A91" s="158" t="s">
        <v>208</v>
      </c>
      <c r="B91" s="182" t="s">
        <v>209</v>
      </c>
      <c r="C91" s="160" t="s">
        <v>2</v>
      </c>
      <c r="D91" s="177">
        <f>SUM(D92:D95)</f>
        <v>8771.1270000000004</v>
      </c>
      <c r="E91" s="177">
        <f>E92+E93+E94+E95</f>
        <v>5145.46</v>
      </c>
      <c r="F91" s="169">
        <f t="shared" si="22"/>
        <v>5145.46</v>
      </c>
      <c r="G91" s="169">
        <f t="shared" si="18"/>
        <v>58.663613011190009</v>
      </c>
      <c r="H91" s="242" t="s">
        <v>210</v>
      </c>
      <c r="I91" s="183" t="s">
        <v>546</v>
      </c>
      <c r="J91" s="152" t="s">
        <v>211</v>
      </c>
      <c r="K91" s="183" t="s">
        <v>190</v>
      </c>
      <c r="L91" s="183" t="s">
        <v>488</v>
      </c>
      <c r="M91" s="178">
        <v>827</v>
      </c>
    </row>
    <row r="92" spans="1:14" s="26" customFormat="1" ht="12.75" x14ac:dyDescent="0.2">
      <c r="A92" s="167"/>
      <c r="B92" s="184"/>
      <c r="C92" s="117" t="s">
        <v>164</v>
      </c>
      <c r="D92" s="169">
        <f>'[1]на печать'!$F$83</f>
        <v>2543.627</v>
      </c>
      <c r="E92" s="169">
        <v>1492.18</v>
      </c>
      <c r="F92" s="169">
        <f t="shared" si="22"/>
        <v>1492.18</v>
      </c>
      <c r="G92" s="169">
        <f t="shared" si="18"/>
        <v>58.663475423086794</v>
      </c>
      <c r="H92" s="243"/>
      <c r="I92" s="185"/>
      <c r="J92" s="152"/>
      <c r="K92" s="185"/>
      <c r="L92" s="185"/>
      <c r="M92" s="179"/>
    </row>
    <row r="93" spans="1:14" s="26" customFormat="1" ht="12.75" x14ac:dyDescent="0.2">
      <c r="A93" s="167"/>
      <c r="B93" s="184"/>
      <c r="C93" s="117" t="s">
        <v>166</v>
      </c>
      <c r="D93" s="169">
        <f>'[1]на печать'!$G$83</f>
        <v>6227.5</v>
      </c>
      <c r="E93" s="169">
        <v>3653.28</v>
      </c>
      <c r="F93" s="169">
        <f t="shared" si="22"/>
        <v>3653.28</v>
      </c>
      <c r="G93" s="169">
        <f t="shared" si="18"/>
        <v>58.663669209152957</v>
      </c>
      <c r="H93" s="243"/>
      <c r="I93" s="185"/>
      <c r="J93" s="152"/>
      <c r="K93" s="185"/>
      <c r="L93" s="185"/>
      <c r="M93" s="179"/>
    </row>
    <row r="94" spans="1:14" s="26" customFormat="1" ht="12.75" x14ac:dyDescent="0.2">
      <c r="A94" s="167"/>
      <c r="B94" s="184"/>
      <c r="C94" s="117" t="s">
        <v>1</v>
      </c>
      <c r="D94" s="169">
        <v>0</v>
      </c>
      <c r="E94" s="169">
        <v>0</v>
      </c>
      <c r="F94" s="169">
        <f t="shared" si="22"/>
        <v>0</v>
      </c>
      <c r="G94" s="117"/>
      <c r="H94" s="243"/>
      <c r="I94" s="185"/>
      <c r="J94" s="152"/>
      <c r="K94" s="185"/>
      <c r="L94" s="185"/>
      <c r="M94" s="179"/>
    </row>
    <row r="95" spans="1:14" s="26" customFormat="1" ht="23.25" customHeight="1" x14ac:dyDescent="0.2">
      <c r="A95" s="172"/>
      <c r="B95" s="186"/>
      <c r="C95" s="117" t="s">
        <v>0</v>
      </c>
      <c r="D95" s="117">
        <v>0</v>
      </c>
      <c r="E95" s="169">
        <v>0</v>
      </c>
      <c r="F95" s="169">
        <f t="shared" si="22"/>
        <v>0</v>
      </c>
      <c r="G95" s="117"/>
      <c r="H95" s="244"/>
      <c r="I95" s="187"/>
      <c r="J95" s="152"/>
      <c r="K95" s="187"/>
      <c r="L95" s="187"/>
      <c r="M95" s="180"/>
    </row>
    <row r="96" spans="1:14" s="26" customFormat="1" ht="16.5" hidden="1" customHeight="1" x14ac:dyDescent="0.2">
      <c r="A96" s="221" t="s">
        <v>212</v>
      </c>
      <c r="B96" s="222" t="s">
        <v>415</v>
      </c>
      <c r="C96" s="223" t="s">
        <v>2</v>
      </c>
      <c r="D96" s="241">
        <f>SUM(D97:D100)</f>
        <v>0</v>
      </c>
      <c r="E96" s="241">
        <f>SUM(E97:E100)</f>
        <v>0</v>
      </c>
      <c r="F96" s="226">
        <f t="shared" si="22"/>
        <v>0</v>
      </c>
      <c r="G96" s="226" t="e">
        <f t="shared" si="18"/>
        <v>#DIV/0!</v>
      </c>
      <c r="H96" s="245" t="s">
        <v>210</v>
      </c>
      <c r="I96" s="227"/>
      <c r="J96" s="254"/>
      <c r="K96" s="227" t="s">
        <v>215</v>
      </c>
      <c r="L96" s="228"/>
      <c r="M96" s="229"/>
    </row>
    <row r="97" spans="1:13" s="26" customFormat="1" ht="12.75" hidden="1" x14ac:dyDescent="0.2">
      <c r="A97" s="230"/>
      <c r="B97" s="231"/>
      <c r="C97" s="232" t="s">
        <v>164</v>
      </c>
      <c r="D97" s="255">
        <v>0</v>
      </c>
      <c r="E97" s="226">
        <v>0</v>
      </c>
      <c r="F97" s="226">
        <f t="shared" si="22"/>
        <v>0</v>
      </c>
      <c r="G97" s="226"/>
      <c r="H97" s="248"/>
      <c r="I97" s="233"/>
      <c r="J97" s="254"/>
      <c r="K97" s="233"/>
      <c r="L97" s="234"/>
      <c r="M97" s="235"/>
    </row>
    <row r="98" spans="1:13" s="26" customFormat="1" ht="12.75" hidden="1" x14ac:dyDescent="0.2">
      <c r="A98" s="230"/>
      <c r="B98" s="231"/>
      <c r="C98" s="232" t="s">
        <v>166</v>
      </c>
      <c r="D98" s="226">
        <v>0</v>
      </c>
      <c r="E98" s="226">
        <v>0</v>
      </c>
      <c r="F98" s="226">
        <f t="shared" si="22"/>
        <v>0</v>
      </c>
      <c r="G98" s="226"/>
      <c r="H98" s="248"/>
      <c r="I98" s="233"/>
      <c r="J98" s="254"/>
      <c r="K98" s="233"/>
      <c r="L98" s="234"/>
      <c r="M98" s="235"/>
    </row>
    <row r="99" spans="1:13" s="26" customFormat="1" ht="12.75" hidden="1" x14ac:dyDescent="0.2">
      <c r="A99" s="230"/>
      <c r="B99" s="231"/>
      <c r="C99" s="232" t="s">
        <v>1</v>
      </c>
      <c r="D99" s="232">
        <v>0</v>
      </c>
      <c r="E99" s="226">
        <v>0</v>
      </c>
      <c r="F99" s="226">
        <f t="shared" si="22"/>
        <v>0</v>
      </c>
      <c r="G99" s="232"/>
      <c r="H99" s="248"/>
      <c r="I99" s="233"/>
      <c r="J99" s="254"/>
      <c r="K99" s="233"/>
      <c r="L99" s="234"/>
      <c r="M99" s="235"/>
    </row>
    <row r="100" spans="1:13" s="26" customFormat="1" ht="12.75" hidden="1" x14ac:dyDescent="0.2">
      <c r="A100" s="236"/>
      <c r="B100" s="237"/>
      <c r="C100" s="232" t="s">
        <v>0</v>
      </c>
      <c r="D100" s="232">
        <v>0</v>
      </c>
      <c r="E100" s="226">
        <v>0</v>
      </c>
      <c r="F100" s="226">
        <f t="shared" si="22"/>
        <v>0</v>
      </c>
      <c r="G100" s="232"/>
      <c r="H100" s="251"/>
      <c r="I100" s="238"/>
      <c r="J100" s="254"/>
      <c r="K100" s="238"/>
      <c r="L100" s="239"/>
      <c r="M100" s="240"/>
    </row>
    <row r="101" spans="1:13" s="26" customFormat="1" ht="21" customHeight="1" x14ac:dyDescent="0.2">
      <c r="A101" s="158" t="s">
        <v>216</v>
      </c>
      <c r="B101" s="182" t="s">
        <v>213</v>
      </c>
      <c r="C101" s="160" t="s">
        <v>2</v>
      </c>
      <c r="D101" s="256">
        <f>SUM(D102:D105)</f>
        <v>11902.396000000001</v>
      </c>
      <c r="E101" s="177">
        <f>E102+E103</f>
        <v>7934.93</v>
      </c>
      <c r="F101" s="256">
        <f t="shared" si="22"/>
        <v>7934.93</v>
      </c>
      <c r="G101" s="169">
        <f t="shared" si="18"/>
        <v>66.666661065553527</v>
      </c>
      <c r="H101" s="242" t="s">
        <v>214</v>
      </c>
      <c r="I101" s="183" t="s">
        <v>495</v>
      </c>
      <c r="J101" s="152" t="s">
        <v>211</v>
      </c>
      <c r="K101" s="183" t="s">
        <v>215</v>
      </c>
      <c r="L101" s="183" t="s">
        <v>496</v>
      </c>
      <c r="M101" s="178">
        <v>827</v>
      </c>
    </row>
    <row r="102" spans="1:13" s="26" customFormat="1" ht="12.75" x14ac:dyDescent="0.2">
      <c r="A102" s="167"/>
      <c r="B102" s="184"/>
      <c r="C102" s="117" t="s">
        <v>164</v>
      </c>
      <c r="D102" s="256">
        <v>3451.6959999999999</v>
      </c>
      <c r="E102" s="177">
        <v>2301.13</v>
      </c>
      <c r="F102" s="256">
        <f t="shared" si="22"/>
        <v>2301.13</v>
      </c>
      <c r="G102" s="169">
        <f t="shared" si="18"/>
        <v>66.666647352489917</v>
      </c>
      <c r="H102" s="243"/>
      <c r="I102" s="185"/>
      <c r="J102" s="152"/>
      <c r="K102" s="185"/>
      <c r="L102" s="185"/>
      <c r="M102" s="179"/>
    </row>
    <row r="103" spans="1:13" s="26" customFormat="1" ht="12.75" x14ac:dyDescent="0.2">
      <c r="A103" s="167"/>
      <c r="B103" s="184"/>
      <c r="C103" s="117" t="s">
        <v>166</v>
      </c>
      <c r="D103" s="256">
        <f>'[1]на печать'!$G$93</f>
        <v>8450.7000000000007</v>
      </c>
      <c r="E103" s="177">
        <v>5633.8</v>
      </c>
      <c r="F103" s="256">
        <f t="shared" si="22"/>
        <v>5633.8</v>
      </c>
      <c r="G103" s="117">
        <f t="shared" si="18"/>
        <v>66.666666666666657</v>
      </c>
      <c r="H103" s="243"/>
      <c r="I103" s="185"/>
      <c r="J103" s="152"/>
      <c r="K103" s="185"/>
      <c r="L103" s="185"/>
      <c r="M103" s="179"/>
    </row>
    <row r="104" spans="1:13" s="26" customFormat="1" ht="21" customHeight="1" x14ac:dyDescent="0.2">
      <c r="A104" s="167"/>
      <c r="B104" s="184"/>
      <c r="C104" s="117" t="s">
        <v>1</v>
      </c>
      <c r="D104" s="256">
        <v>0</v>
      </c>
      <c r="E104" s="256"/>
      <c r="F104" s="256">
        <f t="shared" si="22"/>
        <v>0</v>
      </c>
      <c r="G104" s="117"/>
      <c r="H104" s="243"/>
      <c r="I104" s="185"/>
      <c r="J104" s="152"/>
      <c r="K104" s="185"/>
      <c r="L104" s="185"/>
      <c r="M104" s="179"/>
    </row>
    <row r="105" spans="1:13" s="26" customFormat="1" ht="20.25" customHeight="1" x14ac:dyDescent="0.2">
      <c r="A105" s="172"/>
      <c r="B105" s="186"/>
      <c r="C105" s="117" t="s">
        <v>0</v>
      </c>
      <c r="D105" s="256">
        <v>0</v>
      </c>
      <c r="E105" s="256"/>
      <c r="F105" s="256">
        <f t="shared" si="22"/>
        <v>0</v>
      </c>
      <c r="G105" s="117"/>
      <c r="H105" s="244"/>
      <c r="I105" s="187"/>
      <c r="J105" s="152"/>
      <c r="K105" s="187"/>
      <c r="L105" s="187"/>
      <c r="M105" s="180"/>
    </row>
    <row r="106" spans="1:13" s="26" customFormat="1" ht="21" customHeight="1" x14ac:dyDescent="0.2">
      <c r="A106" s="158" t="s">
        <v>218</v>
      </c>
      <c r="B106" s="182" t="s">
        <v>217</v>
      </c>
      <c r="C106" s="160" t="s">
        <v>2</v>
      </c>
      <c r="D106" s="256">
        <f>SUM(D107:D110)</f>
        <v>167094.09</v>
      </c>
      <c r="E106" s="177">
        <f>SUM(E107:E110)</f>
        <v>100761.2</v>
      </c>
      <c r="F106" s="256">
        <f t="shared" si="22"/>
        <v>100761.2</v>
      </c>
      <c r="G106" s="169">
        <f t="shared" si="18"/>
        <v>60.302072921908845</v>
      </c>
      <c r="H106" s="242" t="s">
        <v>622</v>
      </c>
      <c r="I106" s="183" t="s">
        <v>509</v>
      </c>
      <c r="J106" s="152" t="s">
        <v>211</v>
      </c>
      <c r="K106" s="183" t="s">
        <v>215</v>
      </c>
      <c r="L106" s="183" t="s">
        <v>488</v>
      </c>
      <c r="M106" s="178">
        <v>827</v>
      </c>
    </row>
    <row r="107" spans="1:13" s="26" customFormat="1" ht="14.1" customHeight="1" x14ac:dyDescent="0.2">
      <c r="A107" s="167"/>
      <c r="B107" s="184"/>
      <c r="C107" s="117" t="s">
        <v>164</v>
      </c>
      <c r="D107" s="256">
        <v>167094.09</v>
      </c>
      <c r="E107" s="169">
        <v>100761.2</v>
      </c>
      <c r="F107" s="169">
        <f t="shared" si="22"/>
        <v>100761.2</v>
      </c>
      <c r="G107" s="169">
        <f t="shared" si="18"/>
        <v>60.302072921908845</v>
      </c>
      <c r="H107" s="257"/>
      <c r="I107" s="185"/>
      <c r="J107" s="152"/>
      <c r="K107" s="185"/>
      <c r="L107" s="185"/>
      <c r="M107" s="179"/>
    </row>
    <row r="108" spans="1:13" s="26" customFormat="1" ht="14.1" customHeight="1" x14ac:dyDescent="0.2">
      <c r="A108" s="167"/>
      <c r="B108" s="184"/>
      <c r="C108" s="117" t="s">
        <v>166</v>
      </c>
      <c r="D108" s="117">
        <v>0</v>
      </c>
      <c r="E108" s="169">
        <v>0</v>
      </c>
      <c r="F108" s="169">
        <f t="shared" si="22"/>
        <v>0</v>
      </c>
      <c r="G108" s="117"/>
      <c r="H108" s="257"/>
      <c r="I108" s="185"/>
      <c r="J108" s="152"/>
      <c r="K108" s="185"/>
      <c r="L108" s="185"/>
      <c r="M108" s="179"/>
    </row>
    <row r="109" spans="1:13" s="26" customFormat="1" ht="21" customHeight="1" x14ac:dyDescent="0.2">
      <c r="A109" s="167"/>
      <c r="B109" s="184"/>
      <c r="C109" s="117" t="s">
        <v>1</v>
      </c>
      <c r="D109" s="117">
        <v>0</v>
      </c>
      <c r="E109" s="169">
        <v>0</v>
      </c>
      <c r="F109" s="169">
        <f t="shared" si="22"/>
        <v>0</v>
      </c>
      <c r="G109" s="117"/>
      <c r="H109" s="257"/>
      <c r="I109" s="185"/>
      <c r="J109" s="152"/>
      <c r="K109" s="185"/>
      <c r="L109" s="185"/>
      <c r="M109" s="179"/>
    </row>
    <row r="110" spans="1:13" s="26" customFormat="1" ht="127.9" customHeight="1" x14ac:dyDescent="0.2">
      <c r="A110" s="172"/>
      <c r="B110" s="186"/>
      <c r="C110" s="117" t="s">
        <v>0</v>
      </c>
      <c r="D110" s="117">
        <v>0</v>
      </c>
      <c r="E110" s="169">
        <v>0</v>
      </c>
      <c r="F110" s="169">
        <f t="shared" si="22"/>
        <v>0</v>
      </c>
      <c r="G110" s="117"/>
      <c r="H110" s="258"/>
      <c r="I110" s="187"/>
      <c r="J110" s="152"/>
      <c r="K110" s="187"/>
      <c r="L110" s="187"/>
      <c r="M110" s="180"/>
    </row>
    <row r="111" spans="1:13" s="26" customFormat="1" ht="21" customHeight="1" x14ac:dyDescent="0.2">
      <c r="A111" s="158" t="s">
        <v>222</v>
      </c>
      <c r="B111" s="182" t="s">
        <v>219</v>
      </c>
      <c r="C111" s="160" t="s">
        <v>2</v>
      </c>
      <c r="D111" s="256">
        <f>SUM(D112:D115)</f>
        <v>60000</v>
      </c>
      <c r="E111" s="177">
        <f>SUM(E112:E115)</f>
        <v>43898.49</v>
      </c>
      <c r="F111" s="169">
        <f t="shared" si="22"/>
        <v>43898.49</v>
      </c>
      <c r="G111" s="169">
        <f t="shared" si="18"/>
        <v>73.164149999999992</v>
      </c>
      <c r="H111" s="242" t="s">
        <v>220</v>
      </c>
      <c r="I111" s="183" t="s">
        <v>547</v>
      </c>
      <c r="J111" s="152" t="s">
        <v>211</v>
      </c>
      <c r="K111" s="183" t="s">
        <v>221</v>
      </c>
      <c r="L111" s="183" t="s">
        <v>488</v>
      </c>
      <c r="M111" s="178">
        <v>827</v>
      </c>
    </row>
    <row r="112" spans="1:13" s="26" customFormat="1" ht="12.75" x14ac:dyDescent="0.2">
      <c r="A112" s="167"/>
      <c r="B112" s="184"/>
      <c r="C112" s="117" t="s">
        <v>164</v>
      </c>
      <c r="D112" s="117">
        <v>60000</v>
      </c>
      <c r="E112" s="169">
        <v>43898.49</v>
      </c>
      <c r="F112" s="169">
        <f t="shared" si="22"/>
        <v>43898.49</v>
      </c>
      <c r="G112" s="169">
        <f t="shared" si="18"/>
        <v>73.164149999999992</v>
      </c>
      <c r="H112" s="243"/>
      <c r="I112" s="185"/>
      <c r="J112" s="152"/>
      <c r="K112" s="185"/>
      <c r="L112" s="185"/>
      <c r="M112" s="179"/>
    </row>
    <row r="113" spans="1:13" s="26" customFormat="1" ht="12.75" x14ac:dyDescent="0.2">
      <c r="A113" s="167"/>
      <c r="B113" s="184"/>
      <c r="C113" s="117" t="s">
        <v>166</v>
      </c>
      <c r="D113" s="117">
        <v>0</v>
      </c>
      <c r="E113" s="169">
        <v>0</v>
      </c>
      <c r="F113" s="169">
        <f t="shared" si="22"/>
        <v>0</v>
      </c>
      <c r="G113" s="117"/>
      <c r="H113" s="243"/>
      <c r="I113" s="185"/>
      <c r="J113" s="152"/>
      <c r="K113" s="185"/>
      <c r="L113" s="185"/>
      <c r="M113" s="179"/>
    </row>
    <row r="114" spans="1:13" s="26" customFormat="1" ht="12.75" x14ac:dyDescent="0.2">
      <c r="A114" s="167"/>
      <c r="B114" s="184"/>
      <c r="C114" s="117" t="s">
        <v>1</v>
      </c>
      <c r="D114" s="117">
        <v>0</v>
      </c>
      <c r="E114" s="169">
        <v>0</v>
      </c>
      <c r="F114" s="169">
        <f t="shared" si="22"/>
        <v>0</v>
      </c>
      <c r="G114" s="117"/>
      <c r="H114" s="243"/>
      <c r="I114" s="185"/>
      <c r="J114" s="152"/>
      <c r="K114" s="185"/>
      <c r="L114" s="185"/>
      <c r="M114" s="179"/>
    </row>
    <row r="115" spans="1:13" s="26" customFormat="1" ht="25.35" customHeight="1" x14ac:dyDescent="0.2">
      <c r="A115" s="172"/>
      <c r="B115" s="186"/>
      <c r="C115" s="117" t="s">
        <v>0</v>
      </c>
      <c r="D115" s="117">
        <v>0</v>
      </c>
      <c r="E115" s="169">
        <v>0</v>
      </c>
      <c r="F115" s="169">
        <f t="shared" si="22"/>
        <v>0</v>
      </c>
      <c r="G115" s="117"/>
      <c r="H115" s="244"/>
      <c r="I115" s="187"/>
      <c r="J115" s="152"/>
      <c r="K115" s="187"/>
      <c r="L115" s="187"/>
      <c r="M115" s="180"/>
    </row>
    <row r="116" spans="1:13" s="26" customFormat="1" ht="15.75" customHeight="1" x14ac:dyDescent="0.2">
      <c r="A116" s="158" t="s">
        <v>225</v>
      </c>
      <c r="B116" s="182" t="s">
        <v>223</v>
      </c>
      <c r="C116" s="160" t="s">
        <v>2</v>
      </c>
      <c r="D116" s="177">
        <f>SUM(D117:D120)</f>
        <v>750</v>
      </c>
      <c r="E116" s="177">
        <f>SUM(E117:E120)</f>
        <v>255.66</v>
      </c>
      <c r="F116" s="169">
        <f t="shared" si="22"/>
        <v>255.66</v>
      </c>
      <c r="G116" s="169">
        <f t="shared" si="18"/>
        <v>34.088000000000001</v>
      </c>
      <c r="H116" s="259" t="s">
        <v>224</v>
      </c>
      <c r="I116" s="183" t="s">
        <v>624</v>
      </c>
      <c r="J116" s="183" t="s">
        <v>211</v>
      </c>
      <c r="K116" s="183" t="s">
        <v>221</v>
      </c>
      <c r="L116" s="183" t="s">
        <v>488</v>
      </c>
      <c r="M116" s="178">
        <v>827</v>
      </c>
    </row>
    <row r="117" spans="1:13" s="26" customFormat="1" ht="12.75" x14ac:dyDescent="0.2">
      <c r="A117" s="167"/>
      <c r="B117" s="184"/>
      <c r="C117" s="117" t="s">
        <v>164</v>
      </c>
      <c r="D117" s="169">
        <v>750</v>
      </c>
      <c r="E117" s="169">
        <v>255.66</v>
      </c>
      <c r="F117" s="169">
        <f t="shared" si="22"/>
        <v>255.66</v>
      </c>
      <c r="G117" s="169">
        <f t="shared" si="18"/>
        <v>34.088000000000001</v>
      </c>
      <c r="H117" s="243"/>
      <c r="I117" s="185"/>
      <c r="J117" s="185"/>
      <c r="K117" s="185"/>
      <c r="L117" s="185"/>
      <c r="M117" s="179"/>
    </row>
    <row r="118" spans="1:13" s="26" customFormat="1" ht="15" customHeight="1" x14ac:dyDescent="0.2">
      <c r="A118" s="167"/>
      <c r="B118" s="184"/>
      <c r="C118" s="117" t="s">
        <v>166</v>
      </c>
      <c r="D118" s="169">
        <v>0</v>
      </c>
      <c r="E118" s="169">
        <v>0</v>
      </c>
      <c r="F118" s="169">
        <f t="shared" si="22"/>
        <v>0</v>
      </c>
      <c r="G118" s="117">
        <v>0</v>
      </c>
      <c r="H118" s="243"/>
      <c r="I118" s="185"/>
      <c r="J118" s="185"/>
      <c r="K118" s="185"/>
      <c r="L118" s="185"/>
      <c r="M118" s="179"/>
    </row>
    <row r="119" spans="1:13" s="26" customFormat="1" ht="19.5" customHeight="1" x14ac:dyDescent="0.2">
      <c r="A119" s="167"/>
      <c r="B119" s="184"/>
      <c r="C119" s="117" t="s">
        <v>1</v>
      </c>
      <c r="D119" s="169">
        <v>0</v>
      </c>
      <c r="E119" s="169">
        <v>0</v>
      </c>
      <c r="F119" s="169">
        <f t="shared" si="22"/>
        <v>0</v>
      </c>
      <c r="G119" s="117">
        <v>0</v>
      </c>
      <c r="H119" s="243"/>
      <c r="I119" s="185"/>
      <c r="J119" s="185"/>
      <c r="K119" s="185"/>
      <c r="L119" s="185"/>
      <c r="M119" s="179"/>
    </row>
    <row r="120" spans="1:13" s="26" customFormat="1" ht="17.25" customHeight="1" x14ac:dyDescent="0.2">
      <c r="A120" s="172"/>
      <c r="B120" s="186"/>
      <c r="C120" s="117" t="s">
        <v>0</v>
      </c>
      <c r="D120" s="169">
        <v>0</v>
      </c>
      <c r="E120" s="169">
        <v>0</v>
      </c>
      <c r="F120" s="169">
        <f t="shared" si="22"/>
        <v>0</v>
      </c>
      <c r="G120" s="117">
        <v>0</v>
      </c>
      <c r="H120" s="244"/>
      <c r="I120" s="187"/>
      <c r="J120" s="187"/>
      <c r="K120" s="187"/>
      <c r="L120" s="187"/>
      <c r="M120" s="180"/>
    </row>
    <row r="121" spans="1:13" s="26" customFormat="1" ht="24.75" customHeight="1" x14ac:dyDescent="0.2">
      <c r="A121" s="158" t="s">
        <v>71</v>
      </c>
      <c r="B121" s="182" t="s">
        <v>226</v>
      </c>
      <c r="C121" s="160" t="s">
        <v>2</v>
      </c>
      <c r="D121" s="161">
        <f>SUM(D122:D125)</f>
        <v>27768</v>
      </c>
      <c r="E121" s="161">
        <f>SUM(E122:E125)</f>
        <v>17140.349999999999</v>
      </c>
      <c r="F121" s="161">
        <f>SUM(F122:F125)</f>
        <v>17591.96</v>
      </c>
      <c r="G121" s="169">
        <f t="shared" si="18"/>
        <v>63.353356381446268</v>
      </c>
      <c r="H121" s="242"/>
      <c r="I121" s="164" t="s">
        <v>162</v>
      </c>
      <c r="J121" s="156">
        <v>4</v>
      </c>
      <c r="K121" s="183" t="s">
        <v>227</v>
      </c>
      <c r="L121" s="165"/>
      <c r="M121" s="178">
        <v>827</v>
      </c>
    </row>
    <row r="122" spans="1:13" s="26" customFormat="1" ht="12.75" x14ac:dyDescent="0.2">
      <c r="A122" s="167"/>
      <c r="B122" s="184"/>
      <c r="C122" s="117" t="s">
        <v>164</v>
      </c>
      <c r="D122" s="169">
        <f>D127+D132+D137+D142</f>
        <v>21875</v>
      </c>
      <c r="E122" s="169">
        <f t="shared" ref="E122:F122" si="23">E127+E132+E137+E142</f>
        <v>12880.35</v>
      </c>
      <c r="F122" s="169">
        <f t="shared" si="23"/>
        <v>12880.35</v>
      </c>
      <c r="G122" s="169">
        <f t="shared" si="18"/>
        <v>58.881599999999999</v>
      </c>
      <c r="H122" s="243"/>
      <c r="I122" s="164" t="s">
        <v>165</v>
      </c>
      <c r="J122" s="156">
        <v>1</v>
      </c>
      <c r="K122" s="185"/>
      <c r="L122" s="170"/>
      <c r="M122" s="179"/>
    </row>
    <row r="123" spans="1:13" s="26" customFormat="1" ht="12.75" x14ac:dyDescent="0.2">
      <c r="A123" s="167"/>
      <c r="B123" s="184"/>
      <c r="C123" s="117" t="s">
        <v>166</v>
      </c>
      <c r="D123" s="169">
        <f t="shared" ref="D123:F125" si="24">D128+D133+D138+D143</f>
        <v>5325</v>
      </c>
      <c r="E123" s="169">
        <f t="shared" si="24"/>
        <v>4260</v>
      </c>
      <c r="F123" s="169">
        <f t="shared" si="24"/>
        <v>4260</v>
      </c>
      <c r="G123" s="169">
        <f t="shared" si="18"/>
        <v>80</v>
      </c>
      <c r="H123" s="243"/>
      <c r="I123" s="164" t="s">
        <v>167</v>
      </c>
      <c r="J123" s="156">
        <v>2</v>
      </c>
      <c r="K123" s="185"/>
      <c r="L123" s="170"/>
      <c r="M123" s="179"/>
    </row>
    <row r="124" spans="1:13" s="26" customFormat="1" ht="12.75" x14ac:dyDescent="0.2">
      <c r="A124" s="167"/>
      <c r="B124" s="184"/>
      <c r="C124" s="117" t="s">
        <v>1</v>
      </c>
      <c r="D124" s="169">
        <f t="shared" si="24"/>
        <v>0</v>
      </c>
      <c r="E124" s="169">
        <f t="shared" ref="E124:F124" si="25">E129+E134+E139+E144</f>
        <v>0</v>
      </c>
      <c r="F124" s="169">
        <f t="shared" si="25"/>
        <v>0</v>
      </c>
      <c r="G124" s="117">
        <v>0</v>
      </c>
      <c r="H124" s="243"/>
      <c r="I124" s="164" t="s">
        <v>168</v>
      </c>
      <c r="J124" s="156">
        <v>1</v>
      </c>
      <c r="K124" s="185"/>
      <c r="L124" s="170"/>
      <c r="M124" s="179"/>
    </row>
    <row r="125" spans="1:13" s="26" customFormat="1" ht="22.5" customHeight="1" x14ac:dyDescent="0.2">
      <c r="A125" s="172"/>
      <c r="B125" s="186"/>
      <c r="C125" s="117" t="s">
        <v>0</v>
      </c>
      <c r="D125" s="169">
        <f t="shared" si="24"/>
        <v>568</v>
      </c>
      <c r="E125" s="169">
        <f t="shared" ref="E125:F125" si="26">E130+E135+E140+E145</f>
        <v>0</v>
      </c>
      <c r="F125" s="169">
        <f t="shared" si="26"/>
        <v>451.61</v>
      </c>
      <c r="G125" s="169">
        <f t="shared" ref="G125:G182" si="27">F125/D125*100</f>
        <v>79.508802816901408</v>
      </c>
      <c r="H125" s="244"/>
      <c r="I125" s="164" t="s">
        <v>169</v>
      </c>
      <c r="J125" s="174">
        <f>(J122+(0.5*J123))/J121</f>
        <v>0.5</v>
      </c>
      <c r="K125" s="187"/>
      <c r="L125" s="175"/>
      <c r="M125" s="180"/>
    </row>
    <row r="126" spans="1:13" s="26" customFormat="1" ht="15.75" customHeight="1" x14ac:dyDescent="0.2">
      <c r="A126" s="158" t="s">
        <v>228</v>
      </c>
      <c r="B126" s="182" t="s">
        <v>229</v>
      </c>
      <c r="C126" s="160" t="s">
        <v>2</v>
      </c>
      <c r="D126" s="177">
        <f>SUM(D127:D130)</f>
        <v>4000</v>
      </c>
      <c r="E126" s="177">
        <f t="shared" ref="E126:F126" si="28">SUM(E127:E130)</f>
        <v>535.82000000000005</v>
      </c>
      <c r="F126" s="177">
        <f t="shared" si="28"/>
        <v>535.82000000000005</v>
      </c>
      <c r="G126" s="169">
        <f t="shared" si="27"/>
        <v>13.395500000000002</v>
      </c>
      <c r="H126" s="242" t="s">
        <v>414</v>
      </c>
      <c r="I126" s="242" t="s">
        <v>494</v>
      </c>
      <c r="J126" s="183" t="s">
        <v>486</v>
      </c>
      <c r="K126" s="183" t="s">
        <v>230</v>
      </c>
      <c r="L126" s="183" t="s">
        <v>537</v>
      </c>
      <c r="M126" s="178">
        <v>827</v>
      </c>
    </row>
    <row r="127" spans="1:13" s="26" customFormat="1" ht="12.75" x14ac:dyDescent="0.2">
      <c r="A127" s="167"/>
      <c r="B127" s="184"/>
      <c r="C127" s="117" t="s">
        <v>164</v>
      </c>
      <c r="D127" s="169">
        <v>4000</v>
      </c>
      <c r="E127" s="169">
        <v>535.82000000000005</v>
      </c>
      <c r="F127" s="169">
        <f>E127</f>
        <v>535.82000000000005</v>
      </c>
      <c r="G127" s="169">
        <f t="shared" si="27"/>
        <v>13.395500000000002</v>
      </c>
      <c r="H127" s="243"/>
      <c r="I127" s="243"/>
      <c r="J127" s="185"/>
      <c r="K127" s="185"/>
      <c r="L127" s="185"/>
      <c r="M127" s="179"/>
    </row>
    <row r="128" spans="1:13" s="26" customFormat="1" ht="12.75" x14ac:dyDescent="0.2">
      <c r="A128" s="167"/>
      <c r="B128" s="184"/>
      <c r="C128" s="117" t="s">
        <v>166</v>
      </c>
      <c r="D128" s="169">
        <v>0</v>
      </c>
      <c r="E128" s="169">
        <v>0</v>
      </c>
      <c r="F128" s="169">
        <v>0</v>
      </c>
      <c r="G128" s="117">
        <v>0</v>
      </c>
      <c r="H128" s="243"/>
      <c r="I128" s="243"/>
      <c r="J128" s="185"/>
      <c r="K128" s="185"/>
      <c r="L128" s="185"/>
      <c r="M128" s="179"/>
    </row>
    <row r="129" spans="1:13" s="26" customFormat="1" ht="12.75" x14ac:dyDescent="0.2">
      <c r="A129" s="167"/>
      <c r="B129" s="184"/>
      <c r="C129" s="117" t="s">
        <v>1</v>
      </c>
      <c r="D129" s="169">
        <v>0</v>
      </c>
      <c r="E129" s="169">
        <v>0</v>
      </c>
      <c r="F129" s="169">
        <v>0</v>
      </c>
      <c r="G129" s="117">
        <v>0</v>
      </c>
      <c r="H129" s="243"/>
      <c r="I129" s="243"/>
      <c r="J129" s="185"/>
      <c r="K129" s="185"/>
      <c r="L129" s="185"/>
      <c r="M129" s="179"/>
    </row>
    <row r="130" spans="1:13" s="26" customFormat="1" ht="63.6" customHeight="1" x14ac:dyDescent="0.2">
      <c r="A130" s="172"/>
      <c r="B130" s="186"/>
      <c r="C130" s="117" t="s">
        <v>0</v>
      </c>
      <c r="D130" s="169">
        <v>0</v>
      </c>
      <c r="E130" s="169">
        <v>0</v>
      </c>
      <c r="F130" s="169">
        <v>0</v>
      </c>
      <c r="G130" s="117" t="e">
        <f t="shared" si="27"/>
        <v>#DIV/0!</v>
      </c>
      <c r="H130" s="244"/>
      <c r="I130" s="244"/>
      <c r="J130" s="187"/>
      <c r="K130" s="187"/>
      <c r="L130" s="187"/>
      <c r="M130" s="180"/>
    </row>
    <row r="131" spans="1:13" s="26" customFormat="1" ht="15.75" customHeight="1" x14ac:dyDescent="0.2">
      <c r="A131" s="158" t="s">
        <v>231</v>
      </c>
      <c r="B131" s="182" t="s">
        <v>232</v>
      </c>
      <c r="C131" s="160" t="s">
        <v>2</v>
      </c>
      <c r="D131" s="177">
        <f>SUM(D132:D135)</f>
        <v>8068</v>
      </c>
      <c r="E131" s="177">
        <f t="shared" ref="E131:F131" si="29">SUM(E132:E135)</f>
        <v>6000</v>
      </c>
      <c r="F131" s="177">
        <f t="shared" si="29"/>
        <v>6451.61</v>
      </c>
      <c r="G131" s="169">
        <f t="shared" si="27"/>
        <v>79.965418939018335</v>
      </c>
      <c r="H131" s="183" t="s">
        <v>233</v>
      </c>
      <c r="I131" s="183" t="s">
        <v>619</v>
      </c>
      <c r="J131" s="183" t="s">
        <v>211</v>
      </c>
      <c r="K131" s="183" t="s">
        <v>230</v>
      </c>
      <c r="L131" s="183" t="s">
        <v>620</v>
      </c>
      <c r="M131" s="178">
        <v>827</v>
      </c>
    </row>
    <row r="132" spans="1:13" s="26" customFormat="1" ht="13.9" customHeight="1" x14ac:dyDescent="0.2">
      <c r="A132" s="167"/>
      <c r="B132" s="184"/>
      <c r="C132" s="117" t="s">
        <v>164</v>
      </c>
      <c r="D132" s="169">
        <v>2175</v>
      </c>
      <c r="E132" s="169">
        <v>1740</v>
      </c>
      <c r="F132" s="169">
        <f>E132</f>
        <v>1740</v>
      </c>
      <c r="G132" s="169">
        <f t="shared" si="27"/>
        <v>80</v>
      </c>
      <c r="H132" s="185"/>
      <c r="I132" s="185"/>
      <c r="J132" s="185"/>
      <c r="K132" s="185"/>
      <c r="L132" s="185"/>
      <c r="M132" s="179"/>
    </row>
    <row r="133" spans="1:13" s="26" customFormat="1" ht="13.9" customHeight="1" x14ac:dyDescent="0.2">
      <c r="A133" s="167"/>
      <c r="B133" s="184"/>
      <c r="C133" s="117" t="s">
        <v>166</v>
      </c>
      <c r="D133" s="169">
        <v>5325</v>
      </c>
      <c r="E133" s="169">
        <v>4260</v>
      </c>
      <c r="F133" s="169">
        <f>E133</f>
        <v>4260</v>
      </c>
      <c r="G133" s="169">
        <f t="shared" si="27"/>
        <v>80</v>
      </c>
      <c r="H133" s="185"/>
      <c r="I133" s="185"/>
      <c r="J133" s="185"/>
      <c r="K133" s="185"/>
      <c r="L133" s="185"/>
      <c r="M133" s="179"/>
    </row>
    <row r="134" spans="1:13" s="26" customFormat="1" ht="13.9" customHeight="1" x14ac:dyDescent="0.2">
      <c r="A134" s="167"/>
      <c r="B134" s="184"/>
      <c r="C134" s="117" t="s">
        <v>1</v>
      </c>
      <c r="D134" s="169">
        <v>0</v>
      </c>
      <c r="E134" s="169">
        <v>0</v>
      </c>
      <c r="F134" s="169"/>
      <c r="G134" s="169"/>
      <c r="H134" s="185"/>
      <c r="I134" s="185"/>
      <c r="J134" s="185"/>
      <c r="K134" s="185"/>
      <c r="L134" s="185"/>
      <c r="M134" s="179"/>
    </row>
    <row r="135" spans="1:13" s="26" customFormat="1" ht="21" customHeight="1" x14ac:dyDescent="0.2">
      <c r="A135" s="172"/>
      <c r="B135" s="186"/>
      <c r="C135" s="117" t="s">
        <v>0</v>
      </c>
      <c r="D135" s="169">
        <v>568</v>
      </c>
      <c r="E135" s="169">
        <v>0</v>
      </c>
      <c r="F135" s="169">
        <v>451.61</v>
      </c>
      <c r="G135" s="169">
        <f t="shared" si="27"/>
        <v>79.508802816901408</v>
      </c>
      <c r="H135" s="187"/>
      <c r="I135" s="187"/>
      <c r="J135" s="187"/>
      <c r="K135" s="187"/>
      <c r="L135" s="187"/>
      <c r="M135" s="180"/>
    </row>
    <row r="136" spans="1:13" s="26" customFormat="1" ht="27" customHeight="1" x14ac:dyDescent="0.2">
      <c r="A136" s="158" t="s">
        <v>234</v>
      </c>
      <c r="B136" s="182" t="s">
        <v>235</v>
      </c>
      <c r="C136" s="160" t="s">
        <v>2</v>
      </c>
      <c r="D136" s="177">
        <f>SUM(D137:D140)</f>
        <v>13200</v>
      </c>
      <c r="E136" s="177">
        <f t="shared" ref="E136:F136" si="30">SUM(E137:E140)</f>
        <v>8104.53</v>
      </c>
      <c r="F136" s="177">
        <f t="shared" si="30"/>
        <v>8104.53</v>
      </c>
      <c r="G136" s="169">
        <f t="shared" si="27"/>
        <v>61.397954545454546</v>
      </c>
      <c r="H136" s="183" t="s">
        <v>623</v>
      </c>
      <c r="I136" s="183" t="s">
        <v>624</v>
      </c>
      <c r="J136" s="183" t="s">
        <v>211</v>
      </c>
      <c r="K136" s="183" t="s">
        <v>230</v>
      </c>
      <c r="L136" s="183" t="s">
        <v>386</v>
      </c>
      <c r="M136" s="178">
        <v>827</v>
      </c>
    </row>
    <row r="137" spans="1:13" s="26" customFormat="1" ht="13.9" customHeight="1" x14ac:dyDescent="0.2">
      <c r="A137" s="167"/>
      <c r="B137" s="184"/>
      <c r="C137" s="117" t="s">
        <v>164</v>
      </c>
      <c r="D137" s="169">
        <v>13200</v>
      </c>
      <c r="E137" s="169">
        <v>8104.53</v>
      </c>
      <c r="F137" s="169">
        <f>E137</f>
        <v>8104.53</v>
      </c>
      <c r="G137" s="169">
        <f t="shared" si="27"/>
        <v>61.397954545454546</v>
      </c>
      <c r="H137" s="185"/>
      <c r="I137" s="185"/>
      <c r="J137" s="185"/>
      <c r="K137" s="185"/>
      <c r="L137" s="185"/>
      <c r="M137" s="179"/>
    </row>
    <row r="138" spans="1:13" s="26" customFormat="1" ht="13.9" customHeight="1" x14ac:dyDescent="0.2">
      <c r="A138" s="167"/>
      <c r="B138" s="184"/>
      <c r="C138" s="117" t="s">
        <v>166</v>
      </c>
      <c r="D138" s="169">
        <v>0</v>
      </c>
      <c r="E138" s="169">
        <v>0</v>
      </c>
      <c r="F138" s="169">
        <v>0</v>
      </c>
      <c r="G138" s="117">
        <v>0</v>
      </c>
      <c r="H138" s="185"/>
      <c r="I138" s="185"/>
      <c r="J138" s="185"/>
      <c r="K138" s="185"/>
      <c r="L138" s="185"/>
      <c r="M138" s="179"/>
    </row>
    <row r="139" spans="1:13" s="26" customFormat="1" ht="24.75" customHeight="1" x14ac:dyDescent="0.2">
      <c r="A139" s="167"/>
      <c r="B139" s="184"/>
      <c r="C139" s="117" t="s">
        <v>1</v>
      </c>
      <c r="D139" s="169">
        <v>0</v>
      </c>
      <c r="E139" s="169">
        <v>0</v>
      </c>
      <c r="F139" s="169">
        <v>0</v>
      </c>
      <c r="G139" s="117">
        <v>0</v>
      </c>
      <c r="H139" s="185"/>
      <c r="I139" s="185"/>
      <c r="J139" s="185"/>
      <c r="K139" s="185"/>
      <c r="L139" s="185"/>
      <c r="M139" s="179"/>
    </row>
    <row r="140" spans="1:13" s="26" customFormat="1" ht="70.150000000000006" customHeight="1" x14ac:dyDescent="0.2">
      <c r="A140" s="172"/>
      <c r="B140" s="186"/>
      <c r="C140" s="117" t="s">
        <v>0</v>
      </c>
      <c r="D140" s="169">
        <v>0</v>
      </c>
      <c r="E140" s="169">
        <v>0</v>
      </c>
      <c r="F140" s="169">
        <v>0</v>
      </c>
      <c r="G140" s="117">
        <v>0</v>
      </c>
      <c r="H140" s="187"/>
      <c r="I140" s="187"/>
      <c r="J140" s="187"/>
      <c r="K140" s="187"/>
      <c r="L140" s="187"/>
      <c r="M140" s="180"/>
    </row>
    <row r="141" spans="1:13" s="26" customFormat="1" ht="20.25" customHeight="1" x14ac:dyDescent="0.2">
      <c r="A141" s="158" t="s">
        <v>236</v>
      </c>
      <c r="B141" s="182" t="s">
        <v>237</v>
      </c>
      <c r="C141" s="160" t="s">
        <v>2</v>
      </c>
      <c r="D141" s="177">
        <f>SUM(D142:D145)</f>
        <v>2500</v>
      </c>
      <c r="E141" s="177">
        <f t="shared" ref="E141:F141" si="31">SUM(E142:E145)</f>
        <v>2500</v>
      </c>
      <c r="F141" s="177">
        <f t="shared" si="31"/>
        <v>2500</v>
      </c>
      <c r="G141" s="169">
        <f t="shared" si="27"/>
        <v>100</v>
      </c>
      <c r="H141" s="242" t="s">
        <v>238</v>
      </c>
      <c r="I141" s="183"/>
      <c r="J141" s="183" t="s">
        <v>181</v>
      </c>
      <c r="K141" s="183" t="s">
        <v>230</v>
      </c>
      <c r="L141" s="260" t="s">
        <v>511</v>
      </c>
      <c r="M141" s="178">
        <v>827</v>
      </c>
    </row>
    <row r="142" spans="1:13" s="26" customFormat="1" ht="12.75" x14ac:dyDescent="0.2">
      <c r="A142" s="167"/>
      <c r="B142" s="184"/>
      <c r="C142" s="117" t="s">
        <v>164</v>
      </c>
      <c r="D142" s="169">
        <v>2500</v>
      </c>
      <c r="E142" s="169">
        <v>2500</v>
      </c>
      <c r="F142" s="169">
        <v>2500</v>
      </c>
      <c r="G142" s="169">
        <f t="shared" si="27"/>
        <v>100</v>
      </c>
      <c r="H142" s="243"/>
      <c r="I142" s="185"/>
      <c r="J142" s="185"/>
      <c r="K142" s="185"/>
      <c r="L142" s="185"/>
      <c r="M142" s="179"/>
    </row>
    <row r="143" spans="1:13" s="26" customFormat="1" ht="12.75" x14ac:dyDescent="0.2">
      <c r="A143" s="167"/>
      <c r="B143" s="184"/>
      <c r="C143" s="117" t="s">
        <v>166</v>
      </c>
      <c r="D143" s="169">
        <v>0</v>
      </c>
      <c r="E143" s="169">
        <v>0</v>
      </c>
      <c r="F143" s="169">
        <v>0</v>
      </c>
      <c r="G143" s="169"/>
      <c r="H143" s="243"/>
      <c r="I143" s="185"/>
      <c r="J143" s="185"/>
      <c r="K143" s="185"/>
      <c r="L143" s="185"/>
      <c r="M143" s="179"/>
    </row>
    <row r="144" spans="1:13" s="26" customFormat="1" ht="16.5" customHeight="1" x14ac:dyDescent="0.2">
      <c r="A144" s="167"/>
      <c r="B144" s="184"/>
      <c r="C144" s="117" t="s">
        <v>1</v>
      </c>
      <c r="D144" s="169">
        <v>0</v>
      </c>
      <c r="E144" s="169">
        <v>0</v>
      </c>
      <c r="F144" s="169">
        <v>0</v>
      </c>
      <c r="G144" s="169"/>
      <c r="H144" s="243"/>
      <c r="I144" s="185"/>
      <c r="J144" s="185"/>
      <c r="K144" s="185"/>
      <c r="L144" s="185"/>
      <c r="M144" s="179"/>
    </row>
    <row r="145" spans="1:13" s="26" customFormat="1" ht="20.25" customHeight="1" x14ac:dyDescent="0.2">
      <c r="A145" s="172"/>
      <c r="B145" s="186"/>
      <c r="C145" s="117" t="s">
        <v>0</v>
      </c>
      <c r="D145" s="169">
        <v>0</v>
      </c>
      <c r="E145" s="169">
        <v>0</v>
      </c>
      <c r="F145" s="169">
        <v>0</v>
      </c>
      <c r="G145" s="169"/>
      <c r="H145" s="244"/>
      <c r="I145" s="187"/>
      <c r="J145" s="187"/>
      <c r="K145" s="187"/>
      <c r="L145" s="187"/>
      <c r="M145" s="180"/>
    </row>
    <row r="146" spans="1:13" s="26" customFormat="1" ht="20.25" customHeight="1" x14ac:dyDescent="0.2">
      <c r="A146" s="158" t="s">
        <v>72</v>
      </c>
      <c r="B146" s="158" t="s">
        <v>477</v>
      </c>
      <c r="C146" s="160" t="s">
        <v>2</v>
      </c>
      <c r="D146" s="169">
        <f>SUM(D147:D150)</f>
        <v>9393.0220000000008</v>
      </c>
      <c r="E146" s="169">
        <f t="shared" ref="E146:F146" si="32">SUM(E147:E150)</f>
        <v>6000</v>
      </c>
      <c r="F146" s="169">
        <f t="shared" si="32"/>
        <v>6000</v>
      </c>
      <c r="G146" s="169">
        <f t="shared" si="27"/>
        <v>63.877205866227072</v>
      </c>
      <c r="H146" s="242" t="s">
        <v>478</v>
      </c>
      <c r="I146" s="164" t="s">
        <v>162</v>
      </c>
      <c r="J146" s="156">
        <f>J147+J148+J149</f>
        <v>3</v>
      </c>
      <c r="K146" s="183" t="s">
        <v>230</v>
      </c>
      <c r="L146" s="183" t="s">
        <v>511</v>
      </c>
      <c r="M146" s="261"/>
    </row>
    <row r="147" spans="1:13" s="26" customFormat="1" ht="20.25" customHeight="1" x14ac:dyDescent="0.2">
      <c r="A147" s="167"/>
      <c r="B147" s="167"/>
      <c r="C147" s="117" t="s">
        <v>164</v>
      </c>
      <c r="D147" s="117">
        <f>D152+D157+D162</f>
        <v>1520.422</v>
      </c>
      <c r="E147" s="169">
        <f t="shared" ref="E147:F147" si="33">E152+E157+E162</f>
        <v>360</v>
      </c>
      <c r="F147" s="169">
        <f t="shared" si="33"/>
        <v>360</v>
      </c>
      <c r="G147" s="169">
        <f t="shared" si="27"/>
        <v>23.677636866606772</v>
      </c>
      <c r="H147" s="243"/>
      <c r="I147" s="164" t="s">
        <v>165</v>
      </c>
      <c r="J147" s="156">
        <v>0</v>
      </c>
      <c r="K147" s="185"/>
      <c r="L147" s="185"/>
      <c r="M147" s="261"/>
    </row>
    <row r="148" spans="1:13" s="26" customFormat="1" ht="20.25" customHeight="1" x14ac:dyDescent="0.2">
      <c r="A148" s="167"/>
      <c r="B148" s="167"/>
      <c r="C148" s="117" t="s">
        <v>166</v>
      </c>
      <c r="D148" s="117">
        <f>D153+D158+D163</f>
        <v>7872.6</v>
      </c>
      <c r="E148" s="169">
        <f t="shared" ref="E148:F148" si="34">E153+E158+E163</f>
        <v>5640</v>
      </c>
      <c r="F148" s="169">
        <f t="shared" si="34"/>
        <v>5640</v>
      </c>
      <c r="G148" s="169">
        <f t="shared" si="27"/>
        <v>71.640881030409261</v>
      </c>
      <c r="H148" s="243"/>
      <c r="I148" s="164" t="s">
        <v>167</v>
      </c>
      <c r="J148" s="156">
        <v>2</v>
      </c>
      <c r="K148" s="185"/>
      <c r="L148" s="185"/>
      <c r="M148" s="261"/>
    </row>
    <row r="149" spans="1:13" s="26" customFormat="1" ht="20.25" customHeight="1" x14ac:dyDescent="0.2">
      <c r="A149" s="167"/>
      <c r="B149" s="167"/>
      <c r="C149" s="117" t="s">
        <v>1</v>
      </c>
      <c r="D149" s="169">
        <v>0</v>
      </c>
      <c r="E149" s="169">
        <v>0</v>
      </c>
      <c r="F149" s="169">
        <v>0</v>
      </c>
      <c r="G149" s="169">
        <v>0</v>
      </c>
      <c r="H149" s="243"/>
      <c r="I149" s="164" t="s">
        <v>168</v>
      </c>
      <c r="J149" s="156">
        <v>1</v>
      </c>
      <c r="K149" s="185"/>
      <c r="L149" s="185"/>
      <c r="M149" s="261"/>
    </row>
    <row r="150" spans="1:13" s="26" customFormat="1" ht="20.25" customHeight="1" x14ac:dyDescent="0.2">
      <c r="A150" s="172"/>
      <c r="B150" s="172"/>
      <c r="C150" s="117" t="s">
        <v>0</v>
      </c>
      <c r="D150" s="169">
        <v>0</v>
      </c>
      <c r="E150" s="169">
        <v>0</v>
      </c>
      <c r="F150" s="169">
        <v>0</v>
      </c>
      <c r="G150" s="169">
        <v>0</v>
      </c>
      <c r="H150" s="244"/>
      <c r="I150" s="164" t="s">
        <v>169</v>
      </c>
      <c r="J150" s="156">
        <f>(J147+(0.5*J148))/J146%</f>
        <v>33.333333333333336</v>
      </c>
      <c r="K150" s="187"/>
      <c r="L150" s="187"/>
      <c r="M150" s="261"/>
    </row>
    <row r="151" spans="1:13" s="26" customFormat="1" ht="20.25" customHeight="1" x14ac:dyDescent="0.2">
      <c r="A151" s="158" t="s">
        <v>515</v>
      </c>
      <c r="B151" s="158" t="s">
        <v>514</v>
      </c>
      <c r="C151" s="160" t="s">
        <v>2</v>
      </c>
      <c r="D151" s="169">
        <f>SUM(D152:D155)</f>
        <v>2375.1079999999997</v>
      </c>
      <c r="E151" s="169">
        <f t="shared" ref="E151:F151" si="35">SUM(E152:E155)</f>
        <v>0</v>
      </c>
      <c r="F151" s="169">
        <f t="shared" si="35"/>
        <v>0</v>
      </c>
      <c r="G151" s="169">
        <f t="shared" si="27"/>
        <v>0</v>
      </c>
      <c r="H151" s="242" t="s">
        <v>520</v>
      </c>
      <c r="I151" s="183" t="s">
        <v>538</v>
      </c>
      <c r="J151" s="183" t="s">
        <v>211</v>
      </c>
      <c r="K151" s="262" t="s">
        <v>230</v>
      </c>
      <c r="L151" s="183" t="s">
        <v>548</v>
      </c>
      <c r="M151" s="261"/>
    </row>
    <row r="152" spans="1:13" s="26" customFormat="1" ht="20.25" customHeight="1" x14ac:dyDescent="0.2">
      <c r="A152" s="167"/>
      <c r="B152" s="167"/>
      <c r="C152" s="117" t="s">
        <v>164</v>
      </c>
      <c r="D152" s="169">
        <v>142.50800000000001</v>
      </c>
      <c r="E152" s="169">
        <v>0</v>
      </c>
      <c r="F152" s="169">
        <v>0</v>
      </c>
      <c r="G152" s="169">
        <v>0</v>
      </c>
      <c r="H152" s="243"/>
      <c r="I152" s="185"/>
      <c r="J152" s="185"/>
      <c r="K152" s="263"/>
      <c r="L152" s="185"/>
      <c r="M152" s="261"/>
    </row>
    <row r="153" spans="1:13" s="26" customFormat="1" ht="20.25" customHeight="1" x14ac:dyDescent="0.2">
      <c r="A153" s="167"/>
      <c r="B153" s="167"/>
      <c r="C153" s="117" t="s">
        <v>166</v>
      </c>
      <c r="D153" s="117">
        <v>2232.6</v>
      </c>
      <c r="E153" s="169">
        <v>0</v>
      </c>
      <c r="F153" s="169">
        <v>0</v>
      </c>
      <c r="G153" s="169">
        <v>0</v>
      </c>
      <c r="H153" s="243"/>
      <c r="I153" s="185"/>
      <c r="J153" s="185"/>
      <c r="K153" s="263"/>
      <c r="L153" s="185"/>
      <c r="M153" s="261"/>
    </row>
    <row r="154" spans="1:13" s="26" customFormat="1" ht="20.25" customHeight="1" x14ac:dyDescent="0.2">
      <c r="A154" s="167"/>
      <c r="B154" s="167"/>
      <c r="C154" s="117" t="s">
        <v>1</v>
      </c>
      <c r="D154" s="169">
        <v>0</v>
      </c>
      <c r="E154" s="169">
        <v>0</v>
      </c>
      <c r="F154" s="169">
        <v>0</v>
      </c>
      <c r="G154" s="169">
        <v>0</v>
      </c>
      <c r="H154" s="243"/>
      <c r="I154" s="185"/>
      <c r="J154" s="185"/>
      <c r="K154" s="263"/>
      <c r="L154" s="185"/>
      <c r="M154" s="261"/>
    </row>
    <row r="155" spans="1:13" s="26" customFormat="1" ht="20.25" customHeight="1" x14ac:dyDescent="0.2">
      <c r="A155" s="172"/>
      <c r="B155" s="172"/>
      <c r="C155" s="117" t="s">
        <v>0</v>
      </c>
      <c r="D155" s="169">
        <v>0</v>
      </c>
      <c r="E155" s="169">
        <v>0</v>
      </c>
      <c r="F155" s="169">
        <v>0</v>
      </c>
      <c r="G155" s="169">
        <v>0</v>
      </c>
      <c r="H155" s="244"/>
      <c r="I155" s="187"/>
      <c r="J155" s="187"/>
      <c r="K155" s="264"/>
      <c r="L155" s="187"/>
      <c r="M155" s="261"/>
    </row>
    <row r="156" spans="1:13" s="26" customFormat="1" ht="20.25" customHeight="1" x14ac:dyDescent="0.2">
      <c r="A156" s="158" t="s">
        <v>517</v>
      </c>
      <c r="B156" s="158" t="s">
        <v>516</v>
      </c>
      <c r="C156" s="160" t="s">
        <v>2</v>
      </c>
      <c r="D156" s="169">
        <f>SUM(D157:D160)</f>
        <v>1017.914</v>
      </c>
      <c r="E156" s="169">
        <f t="shared" ref="E156:F156" si="36">SUM(E157:E160)</f>
        <v>0</v>
      </c>
      <c r="F156" s="169">
        <f t="shared" si="36"/>
        <v>0</v>
      </c>
      <c r="G156" s="169">
        <v>0</v>
      </c>
      <c r="H156" s="242" t="s">
        <v>520</v>
      </c>
      <c r="I156" s="183" t="s">
        <v>625</v>
      </c>
      <c r="J156" s="183" t="s">
        <v>486</v>
      </c>
      <c r="K156" s="262" t="s">
        <v>230</v>
      </c>
      <c r="L156" s="183" t="s">
        <v>548</v>
      </c>
      <c r="M156" s="261"/>
    </row>
    <row r="157" spans="1:13" s="26" customFormat="1" ht="20.25" customHeight="1" x14ac:dyDescent="0.2">
      <c r="A157" s="167"/>
      <c r="B157" s="167"/>
      <c r="C157" s="117" t="s">
        <v>164</v>
      </c>
      <c r="D157" s="169">
        <v>1017.914</v>
      </c>
      <c r="E157" s="169">
        <v>0</v>
      </c>
      <c r="F157" s="169">
        <v>0</v>
      </c>
      <c r="G157" s="169">
        <v>0</v>
      </c>
      <c r="H157" s="243"/>
      <c r="I157" s="185"/>
      <c r="J157" s="185"/>
      <c r="K157" s="263"/>
      <c r="L157" s="185"/>
      <c r="M157" s="261"/>
    </row>
    <row r="158" spans="1:13" s="26" customFormat="1" ht="20.25" customHeight="1" x14ac:dyDescent="0.2">
      <c r="A158" s="167"/>
      <c r="B158" s="167"/>
      <c r="C158" s="117" t="s">
        <v>166</v>
      </c>
      <c r="D158" s="169">
        <v>0</v>
      </c>
      <c r="E158" s="169">
        <v>0</v>
      </c>
      <c r="F158" s="169">
        <v>0</v>
      </c>
      <c r="G158" s="169">
        <v>0</v>
      </c>
      <c r="H158" s="243"/>
      <c r="I158" s="185"/>
      <c r="J158" s="185"/>
      <c r="K158" s="263"/>
      <c r="L158" s="185"/>
      <c r="M158" s="261"/>
    </row>
    <row r="159" spans="1:13" s="26" customFormat="1" ht="20.25" customHeight="1" x14ac:dyDescent="0.2">
      <c r="A159" s="167"/>
      <c r="B159" s="167"/>
      <c r="C159" s="117" t="s">
        <v>1</v>
      </c>
      <c r="D159" s="169">
        <v>0</v>
      </c>
      <c r="E159" s="169">
        <v>0</v>
      </c>
      <c r="F159" s="169">
        <v>0</v>
      </c>
      <c r="G159" s="169">
        <v>0</v>
      </c>
      <c r="H159" s="243"/>
      <c r="I159" s="185"/>
      <c r="J159" s="185"/>
      <c r="K159" s="263"/>
      <c r="L159" s="185"/>
      <c r="M159" s="261"/>
    </row>
    <row r="160" spans="1:13" s="26" customFormat="1" ht="51" customHeight="1" x14ac:dyDescent="0.2">
      <c r="A160" s="172"/>
      <c r="B160" s="172"/>
      <c r="C160" s="117" t="s">
        <v>0</v>
      </c>
      <c r="D160" s="169">
        <v>0</v>
      </c>
      <c r="E160" s="169">
        <v>0</v>
      </c>
      <c r="F160" s="169">
        <v>0</v>
      </c>
      <c r="G160" s="169">
        <v>0</v>
      </c>
      <c r="H160" s="244"/>
      <c r="I160" s="187"/>
      <c r="J160" s="187"/>
      <c r="K160" s="264"/>
      <c r="L160" s="187"/>
      <c r="M160" s="261"/>
    </row>
    <row r="161" spans="1:13" s="26" customFormat="1" ht="20.25" customHeight="1" x14ac:dyDescent="0.2">
      <c r="A161" s="158" t="s">
        <v>518</v>
      </c>
      <c r="B161" s="158" t="s">
        <v>519</v>
      </c>
      <c r="C161" s="160" t="s">
        <v>2</v>
      </c>
      <c r="D161" s="169">
        <f>SUM(D162:D165)</f>
        <v>6000</v>
      </c>
      <c r="E161" s="169">
        <f t="shared" ref="E161:F161" si="37">SUM(E162:E165)</f>
        <v>6000</v>
      </c>
      <c r="F161" s="169">
        <f t="shared" si="37"/>
        <v>6000</v>
      </c>
      <c r="G161" s="169">
        <f t="shared" si="27"/>
        <v>100</v>
      </c>
      <c r="H161" s="242" t="s">
        <v>521</v>
      </c>
      <c r="I161" s="183" t="s">
        <v>539</v>
      </c>
      <c r="J161" s="183" t="s">
        <v>211</v>
      </c>
      <c r="K161" s="262" t="s">
        <v>230</v>
      </c>
      <c r="L161" s="183" t="s">
        <v>540</v>
      </c>
      <c r="M161" s="261"/>
    </row>
    <row r="162" spans="1:13" s="26" customFormat="1" ht="20.25" customHeight="1" x14ac:dyDescent="0.2">
      <c r="A162" s="167"/>
      <c r="B162" s="167"/>
      <c r="C162" s="117" t="s">
        <v>164</v>
      </c>
      <c r="D162" s="169">
        <f>'[2]на печать'!$F$168</f>
        <v>360</v>
      </c>
      <c r="E162" s="169">
        <v>360</v>
      </c>
      <c r="F162" s="169">
        <v>360</v>
      </c>
      <c r="G162" s="169">
        <f t="shared" si="27"/>
        <v>100</v>
      </c>
      <c r="H162" s="243"/>
      <c r="I162" s="185"/>
      <c r="J162" s="185"/>
      <c r="K162" s="263"/>
      <c r="L162" s="185"/>
      <c r="M162" s="261"/>
    </row>
    <row r="163" spans="1:13" s="26" customFormat="1" ht="20.25" customHeight="1" x14ac:dyDescent="0.2">
      <c r="A163" s="167"/>
      <c r="B163" s="167"/>
      <c r="C163" s="117" t="s">
        <v>166</v>
      </c>
      <c r="D163" s="169">
        <v>5640</v>
      </c>
      <c r="E163" s="169">
        <v>5640</v>
      </c>
      <c r="F163" s="169">
        <v>5640</v>
      </c>
      <c r="G163" s="169">
        <f t="shared" si="27"/>
        <v>100</v>
      </c>
      <c r="H163" s="243"/>
      <c r="I163" s="185"/>
      <c r="J163" s="185"/>
      <c r="K163" s="263"/>
      <c r="L163" s="185"/>
      <c r="M163" s="261"/>
    </row>
    <row r="164" spans="1:13" s="26" customFormat="1" ht="20.25" customHeight="1" x14ac:dyDescent="0.2">
      <c r="A164" s="167"/>
      <c r="B164" s="167"/>
      <c r="C164" s="117" t="s">
        <v>1</v>
      </c>
      <c r="D164" s="169">
        <v>0</v>
      </c>
      <c r="E164" s="169">
        <v>0</v>
      </c>
      <c r="F164" s="169">
        <v>0</v>
      </c>
      <c r="G164" s="216">
        <v>0</v>
      </c>
      <c r="H164" s="243"/>
      <c r="I164" s="185"/>
      <c r="J164" s="185"/>
      <c r="K164" s="263"/>
      <c r="L164" s="185"/>
      <c r="M164" s="261"/>
    </row>
    <row r="165" spans="1:13" s="26" customFormat="1" ht="20.25" customHeight="1" x14ac:dyDescent="0.2">
      <c r="A165" s="172"/>
      <c r="B165" s="172"/>
      <c r="C165" s="117" t="s">
        <v>0</v>
      </c>
      <c r="D165" s="169">
        <v>0</v>
      </c>
      <c r="E165" s="169">
        <v>0</v>
      </c>
      <c r="F165" s="169">
        <v>0</v>
      </c>
      <c r="G165" s="216">
        <v>0</v>
      </c>
      <c r="H165" s="244"/>
      <c r="I165" s="187"/>
      <c r="J165" s="187"/>
      <c r="K165" s="264"/>
      <c r="L165" s="187"/>
      <c r="M165" s="261"/>
    </row>
    <row r="166" spans="1:13" s="26" customFormat="1" ht="21.75" customHeight="1" x14ac:dyDescent="0.2">
      <c r="A166" s="158" t="s">
        <v>239</v>
      </c>
      <c r="B166" s="159" t="s">
        <v>240</v>
      </c>
      <c r="C166" s="160" t="s">
        <v>2</v>
      </c>
      <c r="D166" s="177">
        <f>SUM(D167:D170)</f>
        <v>4433.6099999999997</v>
      </c>
      <c r="E166" s="161">
        <f t="shared" ref="E166:F166" si="38">SUM(E167:E170)</f>
        <v>2816.29</v>
      </c>
      <c r="F166" s="177">
        <f t="shared" si="38"/>
        <v>10219.42</v>
      </c>
      <c r="G166" s="169">
        <f t="shared" si="27"/>
        <v>230.49884856809689</v>
      </c>
      <c r="H166" s="242"/>
      <c r="I166" s="164" t="s">
        <v>162</v>
      </c>
      <c r="J166" s="156">
        <f>J167+J168+J169</f>
        <v>3</v>
      </c>
      <c r="K166" s="183" t="s">
        <v>241</v>
      </c>
      <c r="L166" s="165" t="s">
        <v>617</v>
      </c>
      <c r="M166" s="166"/>
    </row>
    <row r="167" spans="1:13" s="26" customFormat="1" ht="12.75" x14ac:dyDescent="0.2">
      <c r="A167" s="167"/>
      <c r="B167" s="168"/>
      <c r="C167" s="117" t="s">
        <v>164</v>
      </c>
      <c r="D167" s="169">
        <f>D172+D187</f>
        <v>1230.6099999999999</v>
      </c>
      <c r="E167" s="169">
        <f t="shared" ref="E167:F167" si="39">E172+E187</f>
        <v>816.72</v>
      </c>
      <c r="F167" s="169">
        <f t="shared" si="39"/>
        <v>816.72</v>
      </c>
      <c r="G167" s="169">
        <f t="shared" si="27"/>
        <v>66.36708624178253</v>
      </c>
      <c r="H167" s="243"/>
      <c r="I167" s="164" t="s">
        <v>165</v>
      </c>
      <c r="J167" s="156">
        <f>J172+J187</f>
        <v>1</v>
      </c>
      <c r="K167" s="185"/>
      <c r="L167" s="170"/>
      <c r="M167" s="171"/>
    </row>
    <row r="168" spans="1:13" s="26" customFormat="1" ht="12.75" x14ac:dyDescent="0.2">
      <c r="A168" s="167"/>
      <c r="B168" s="168"/>
      <c r="C168" s="117" t="s">
        <v>166</v>
      </c>
      <c r="D168" s="169">
        <f t="shared" ref="D168:F170" si="40">D173+D188</f>
        <v>2131</v>
      </c>
      <c r="E168" s="169">
        <f t="shared" si="40"/>
        <v>1999.57</v>
      </c>
      <c r="F168" s="169">
        <f t="shared" si="40"/>
        <v>1999.57</v>
      </c>
      <c r="G168" s="169">
        <f t="shared" si="27"/>
        <v>93.832473017362744</v>
      </c>
      <c r="H168" s="243"/>
      <c r="I168" s="164" t="s">
        <v>167</v>
      </c>
      <c r="J168" s="156">
        <f t="shared" ref="J168:J169" si="41">J173+J188</f>
        <v>1</v>
      </c>
      <c r="K168" s="185"/>
      <c r="L168" s="170"/>
      <c r="M168" s="171"/>
    </row>
    <row r="169" spans="1:13" s="26" customFormat="1" ht="24" customHeight="1" x14ac:dyDescent="0.2">
      <c r="A169" s="167"/>
      <c r="B169" s="168"/>
      <c r="C169" s="117" t="s">
        <v>1</v>
      </c>
      <c r="D169" s="169">
        <f t="shared" si="40"/>
        <v>0</v>
      </c>
      <c r="E169" s="169">
        <f t="shared" si="40"/>
        <v>0</v>
      </c>
      <c r="F169" s="169">
        <f t="shared" si="40"/>
        <v>0</v>
      </c>
      <c r="G169" s="169">
        <v>0</v>
      </c>
      <c r="H169" s="243"/>
      <c r="I169" s="164" t="s">
        <v>168</v>
      </c>
      <c r="J169" s="156">
        <f t="shared" si="41"/>
        <v>1</v>
      </c>
      <c r="K169" s="185"/>
      <c r="L169" s="170"/>
      <c r="M169" s="171"/>
    </row>
    <row r="170" spans="1:13" s="26" customFormat="1" ht="39" customHeight="1" x14ac:dyDescent="0.2">
      <c r="A170" s="172"/>
      <c r="B170" s="173"/>
      <c r="C170" s="117" t="s">
        <v>0</v>
      </c>
      <c r="D170" s="169">
        <f t="shared" si="40"/>
        <v>1072</v>
      </c>
      <c r="E170" s="169">
        <f t="shared" si="40"/>
        <v>0</v>
      </c>
      <c r="F170" s="169">
        <f t="shared" si="40"/>
        <v>7403.13</v>
      </c>
      <c r="G170" s="169">
        <f t="shared" si="27"/>
        <v>690.59048507462683</v>
      </c>
      <c r="H170" s="244"/>
      <c r="I170" s="164" t="s">
        <v>169</v>
      </c>
      <c r="J170" s="174">
        <f>(J167+0.5*J168)/J166</f>
        <v>0.5</v>
      </c>
      <c r="K170" s="187"/>
      <c r="L170" s="175"/>
      <c r="M170" s="176"/>
    </row>
    <row r="171" spans="1:13" s="26" customFormat="1" ht="25.5" customHeight="1" x14ac:dyDescent="0.2">
      <c r="A171" s="158" t="s">
        <v>25</v>
      </c>
      <c r="B171" s="182" t="s">
        <v>242</v>
      </c>
      <c r="C171" s="160" t="s">
        <v>2</v>
      </c>
      <c r="D171" s="169">
        <f>D172+D173+D174+D175</f>
        <v>4433.6099999999997</v>
      </c>
      <c r="E171" s="169">
        <f t="shared" ref="E171:F171" si="42">E172+E173+E174+E175</f>
        <v>2816.29</v>
      </c>
      <c r="F171" s="169">
        <f t="shared" si="42"/>
        <v>10219.42</v>
      </c>
      <c r="G171" s="169">
        <f>F171*100/D171</f>
        <v>230.49884856809689</v>
      </c>
      <c r="H171" s="242"/>
      <c r="I171" s="164" t="s">
        <v>162</v>
      </c>
      <c r="J171" s="265">
        <v>2</v>
      </c>
      <c r="K171" s="183" t="s">
        <v>243</v>
      </c>
      <c r="L171" s="165"/>
      <c r="M171" s="178">
        <v>827</v>
      </c>
    </row>
    <row r="172" spans="1:13" s="26" customFormat="1" ht="12.75" x14ac:dyDescent="0.2">
      <c r="A172" s="167"/>
      <c r="B172" s="184"/>
      <c r="C172" s="117" t="s">
        <v>164</v>
      </c>
      <c r="D172" s="169">
        <f>D177+D182</f>
        <v>1230.6099999999999</v>
      </c>
      <c r="E172" s="169">
        <f t="shared" ref="E172:F172" si="43">E177+E182</f>
        <v>816.72</v>
      </c>
      <c r="F172" s="169">
        <f t="shared" si="43"/>
        <v>816.72</v>
      </c>
      <c r="G172" s="169">
        <f>F172*100/D172</f>
        <v>66.36708624178253</v>
      </c>
      <c r="H172" s="243"/>
      <c r="I172" s="164" t="s">
        <v>165</v>
      </c>
      <c r="J172" s="265">
        <v>1</v>
      </c>
      <c r="K172" s="185"/>
      <c r="L172" s="170"/>
      <c r="M172" s="179"/>
    </row>
    <row r="173" spans="1:13" s="26" customFormat="1" ht="12.75" x14ac:dyDescent="0.2">
      <c r="A173" s="167"/>
      <c r="B173" s="184"/>
      <c r="C173" s="117" t="s">
        <v>166</v>
      </c>
      <c r="D173" s="169">
        <f t="shared" ref="D173:F175" si="44">D178+D183</f>
        <v>2131</v>
      </c>
      <c r="E173" s="169">
        <f t="shared" si="44"/>
        <v>1999.57</v>
      </c>
      <c r="F173" s="169">
        <f t="shared" si="44"/>
        <v>1999.57</v>
      </c>
      <c r="G173" s="169">
        <f>F173*100/D173</f>
        <v>93.832473017362744</v>
      </c>
      <c r="H173" s="243"/>
      <c r="I173" s="164" t="s">
        <v>167</v>
      </c>
      <c r="J173" s="265">
        <v>0</v>
      </c>
      <c r="K173" s="185"/>
      <c r="L173" s="170"/>
      <c r="M173" s="179"/>
    </row>
    <row r="174" spans="1:13" s="26" customFormat="1" ht="18" customHeight="1" x14ac:dyDescent="0.2">
      <c r="A174" s="167"/>
      <c r="B174" s="184"/>
      <c r="C174" s="117" t="s">
        <v>1</v>
      </c>
      <c r="D174" s="169">
        <f t="shared" si="44"/>
        <v>0</v>
      </c>
      <c r="E174" s="169">
        <f t="shared" si="44"/>
        <v>0</v>
      </c>
      <c r="F174" s="169">
        <f t="shared" si="44"/>
        <v>0</v>
      </c>
      <c r="G174" s="169">
        <v>0</v>
      </c>
      <c r="H174" s="243"/>
      <c r="I174" s="164" t="s">
        <v>168</v>
      </c>
      <c r="J174" s="265">
        <v>1</v>
      </c>
      <c r="K174" s="185"/>
      <c r="L174" s="170"/>
      <c r="M174" s="179"/>
    </row>
    <row r="175" spans="1:13" s="26" customFormat="1" ht="33.75" customHeight="1" x14ac:dyDescent="0.2">
      <c r="A175" s="172"/>
      <c r="B175" s="186"/>
      <c r="C175" s="117" t="s">
        <v>0</v>
      </c>
      <c r="D175" s="169">
        <f t="shared" si="44"/>
        <v>1072</v>
      </c>
      <c r="E175" s="169">
        <f t="shared" si="44"/>
        <v>0</v>
      </c>
      <c r="F175" s="169">
        <f t="shared" si="44"/>
        <v>7403.13</v>
      </c>
      <c r="G175" s="169">
        <f>F175*100/D175</f>
        <v>690.59048507462683</v>
      </c>
      <c r="H175" s="244"/>
      <c r="I175" s="164" t="s">
        <v>169</v>
      </c>
      <c r="J175" s="174">
        <f>(J172+0.5*J173)/J171</f>
        <v>0.5</v>
      </c>
      <c r="K175" s="187"/>
      <c r="L175" s="175"/>
      <c r="M175" s="180"/>
    </row>
    <row r="176" spans="1:13" s="26" customFormat="1" ht="17.25" customHeight="1" x14ac:dyDescent="0.2">
      <c r="A176" s="158" t="s">
        <v>244</v>
      </c>
      <c r="B176" s="182" t="s">
        <v>245</v>
      </c>
      <c r="C176" s="160" t="s">
        <v>2</v>
      </c>
      <c r="D176" s="177">
        <f>SUM(D177:D180)</f>
        <v>4073.41</v>
      </c>
      <c r="E176" s="177">
        <f t="shared" ref="E176:F176" si="45">SUM(E177:E180)</f>
        <v>2816.29</v>
      </c>
      <c r="F176" s="177">
        <f t="shared" si="45"/>
        <v>10219.42</v>
      </c>
      <c r="G176" s="169">
        <f t="shared" si="27"/>
        <v>250.88120272695357</v>
      </c>
      <c r="H176" s="242" t="s">
        <v>405</v>
      </c>
      <c r="I176" s="183" t="s">
        <v>541</v>
      </c>
      <c r="J176" s="183" t="s">
        <v>181</v>
      </c>
      <c r="K176" s="183" t="s">
        <v>243</v>
      </c>
      <c r="L176" s="183" t="s">
        <v>628</v>
      </c>
      <c r="M176" s="178">
        <v>827</v>
      </c>
    </row>
    <row r="177" spans="1:14" s="26" customFormat="1" ht="12.75" x14ac:dyDescent="0.2">
      <c r="A177" s="167"/>
      <c r="B177" s="184"/>
      <c r="C177" s="117" t="s">
        <v>164</v>
      </c>
      <c r="D177" s="169">
        <v>870.41</v>
      </c>
      <c r="E177" s="169">
        <v>816.72</v>
      </c>
      <c r="F177" s="169">
        <f>E177</f>
        <v>816.72</v>
      </c>
      <c r="G177" s="169">
        <f t="shared" si="27"/>
        <v>93.831642559253694</v>
      </c>
      <c r="H177" s="243"/>
      <c r="I177" s="185"/>
      <c r="J177" s="185"/>
      <c r="K177" s="185"/>
      <c r="L177" s="185"/>
      <c r="M177" s="179"/>
      <c r="N177" s="32"/>
    </row>
    <row r="178" spans="1:14" s="26" customFormat="1" ht="12.75" x14ac:dyDescent="0.2">
      <c r="A178" s="167"/>
      <c r="B178" s="184"/>
      <c r="C178" s="117" t="s">
        <v>166</v>
      </c>
      <c r="D178" s="169">
        <v>2131</v>
      </c>
      <c r="E178" s="169">
        <v>1999.57</v>
      </c>
      <c r="F178" s="169">
        <f>E178</f>
        <v>1999.57</v>
      </c>
      <c r="G178" s="169">
        <f t="shared" si="27"/>
        <v>93.832473017362744</v>
      </c>
      <c r="H178" s="243"/>
      <c r="I178" s="185"/>
      <c r="J178" s="185"/>
      <c r="K178" s="185"/>
      <c r="L178" s="185"/>
      <c r="M178" s="179"/>
    </row>
    <row r="179" spans="1:14" s="26" customFormat="1" ht="21.75" customHeight="1" x14ac:dyDescent="0.2">
      <c r="A179" s="167"/>
      <c r="B179" s="184"/>
      <c r="C179" s="117" t="s">
        <v>1</v>
      </c>
      <c r="D179" s="169">
        <v>0</v>
      </c>
      <c r="E179" s="169">
        <v>0</v>
      </c>
      <c r="F179" s="169">
        <f t="shared" ref="F179:G179" si="46">E179</f>
        <v>0</v>
      </c>
      <c r="G179" s="169">
        <f t="shared" si="46"/>
        <v>0</v>
      </c>
      <c r="H179" s="243"/>
      <c r="I179" s="185"/>
      <c r="J179" s="185"/>
      <c r="K179" s="185"/>
      <c r="L179" s="185"/>
      <c r="M179" s="179"/>
    </row>
    <row r="180" spans="1:14" s="26" customFormat="1" ht="18" customHeight="1" x14ac:dyDescent="0.2">
      <c r="A180" s="172"/>
      <c r="B180" s="186"/>
      <c r="C180" s="117" t="s">
        <v>0</v>
      </c>
      <c r="D180" s="169">
        <v>1072</v>
      </c>
      <c r="E180" s="169">
        <v>0</v>
      </c>
      <c r="F180" s="162">
        <v>7403.13</v>
      </c>
      <c r="G180" s="169">
        <f t="shared" si="27"/>
        <v>690.59048507462683</v>
      </c>
      <c r="H180" s="244"/>
      <c r="I180" s="187"/>
      <c r="J180" s="187"/>
      <c r="K180" s="187"/>
      <c r="L180" s="187"/>
      <c r="M180" s="180"/>
    </row>
    <row r="181" spans="1:14" s="26" customFormat="1" ht="18" customHeight="1" x14ac:dyDescent="0.2">
      <c r="A181" s="158" t="s">
        <v>246</v>
      </c>
      <c r="B181" s="182" t="s">
        <v>247</v>
      </c>
      <c r="C181" s="160" t="s">
        <v>2</v>
      </c>
      <c r="D181" s="177">
        <f>SUM(D182:D185)</f>
        <v>360.2</v>
      </c>
      <c r="E181" s="177">
        <f t="shared" ref="E181:F181" si="47">SUM(E182:E185)</f>
        <v>0</v>
      </c>
      <c r="F181" s="177">
        <f t="shared" si="47"/>
        <v>0</v>
      </c>
      <c r="G181" s="169">
        <f>SUM(F181)/D181*100</f>
        <v>0</v>
      </c>
      <c r="H181" s="242" t="s">
        <v>405</v>
      </c>
      <c r="I181" s="183"/>
      <c r="J181" s="183" t="s">
        <v>486</v>
      </c>
      <c r="K181" s="183" t="s">
        <v>243</v>
      </c>
      <c r="L181" s="183" t="s">
        <v>513</v>
      </c>
      <c r="M181" s="261"/>
    </row>
    <row r="182" spans="1:14" s="26" customFormat="1" ht="18" customHeight="1" x14ac:dyDescent="0.2">
      <c r="A182" s="167"/>
      <c r="B182" s="184"/>
      <c r="C182" s="117" t="s">
        <v>164</v>
      </c>
      <c r="D182" s="169">
        <v>360.2</v>
      </c>
      <c r="E182" s="169">
        <v>0</v>
      </c>
      <c r="F182" s="169">
        <v>0</v>
      </c>
      <c r="G182" s="169">
        <f t="shared" si="27"/>
        <v>0</v>
      </c>
      <c r="H182" s="243"/>
      <c r="I182" s="185"/>
      <c r="J182" s="185"/>
      <c r="K182" s="185"/>
      <c r="L182" s="185"/>
      <c r="M182" s="261"/>
    </row>
    <row r="183" spans="1:14" s="26" customFormat="1" ht="18" customHeight="1" x14ac:dyDescent="0.2">
      <c r="A183" s="167"/>
      <c r="B183" s="184"/>
      <c r="C183" s="117" t="s">
        <v>166</v>
      </c>
      <c r="D183" s="169">
        <v>0</v>
      </c>
      <c r="E183" s="169">
        <v>0</v>
      </c>
      <c r="F183" s="169">
        <v>0</v>
      </c>
      <c r="G183" s="169">
        <v>0</v>
      </c>
      <c r="H183" s="243"/>
      <c r="I183" s="185"/>
      <c r="J183" s="185"/>
      <c r="K183" s="185"/>
      <c r="L183" s="185"/>
      <c r="M183" s="261">
        <v>827</v>
      </c>
    </row>
    <row r="184" spans="1:14" s="26" customFormat="1" ht="18" customHeight="1" x14ac:dyDescent="0.2">
      <c r="A184" s="167"/>
      <c r="B184" s="184"/>
      <c r="C184" s="117" t="s">
        <v>1</v>
      </c>
      <c r="D184" s="169">
        <v>0</v>
      </c>
      <c r="E184" s="169">
        <v>0</v>
      </c>
      <c r="F184" s="169">
        <v>0</v>
      </c>
      <c r="G184" s="169">
        <v>0</v>
      </c>
      <c r="H184" s="243"/>
      <c r="I184" s="185"/>
      <c r="J184" s="185"/>
      <c r="K184" s="185"/>
      <c r="L184" s="185"/>
      <c r="M184" s="261"/>
    </row>
    <row r="185" spans="1:14" s="26" customFormat="1" ht="18" customHeight="1" x14ac:dyDescent="0.2">
      <c r="A185" s="172"/>
      <c r="B185" s="186"/>
      <c r="C185" s="117" t="s">
        <v>0</v>
      </c>
      <c r="D185" s="169">
        <v>0</v>
      </c>
      <c r="E185" s="169">
        <v>0</v>
      </c>
      <c r="F185" s="169">
        <v>0</v>
      </c>
      <c r="G185" s="169">
        <v>0</v>
      </c>
      <c r="H185" s="244"/>
      <c r="I185" s="187"/>
      <c r="J185" s="187"/>
      <c r="K185" s="187"/>
      <c r="L185" s="187"/>
      <c r="M185" s="266"/>
    </row>
    <row r="186" spans="1:14" s="26" customFormat="1" ht="21" customHeight="1" x14ac:dyDescent="0.2">
      <c r="A186" s="158" t="s">
        <v>45</v>
      </c>
      <c r="B186" s="182" t="s">
        <v>248</v>
      </c>
      <c r="C186" s="160" t="s">
        <v>2</v>
      </c>
      <c r="D186" s="177">
        <f>SUM(D187:D190)</f>
        <v>0</v>
      </c>
      <c r="E186" s="177">
        <f>SUM(E187:E190)</f>
        <v>0</v>
      </c>
      <c r="F186" s="177">
        <f>SUM(F187:F190)</f>
        <v>0</v>
      </c>
      <c r="G186" s="169">
        <v>0</v>
      </c>
      <c r="H186" s="242"/>
      <c r="I186" s="164" t="s">
        <v>162</v>
      </c>
      <c r="J186" s="156">
        <f>J187+J188+J189</f>
        <v>1</v>
      </c>
      <c r="K186" s="183" t="s">
        <v>249</v>
      </c>
      <c r="L186" s="152"/>
      <c r="M186" s="152"/>
    </row>
    <row r="187" spans="1:14" s="26" customFormat="1" ht="21" customHeight="1" x14ac:dyDescent="0.2">
      <c r="A187" s="167"/>
      <c r="B187" s="184"/>
      <c r="C187" s="117" t="s">
        <v>164</v>
      </c>
      <c r="D187" s="169">
        <f>D192</f>
        <v>0</v>
      </c>
      <c r="E187" s="169">
        <f>E192</f>
        <v>0</v>
      </c>
      <c r="F187" s="169">
        <f>F192</f>
        <v>0</v>
      </c>
      <c r="G187" s="169">
        <v>0</v>
      </c>
      <c r="H187" s="243"/>
      <c r="I187" s="164" t="s">
        <v>165</v>
      </c>
      <c r="J187" s="156">
        <v>0</v>
      </c>
      <c r="K187" s="185"/>
      <c r="L187" s="267"/>
      <c r="M187" s="267"/>
    </row>
    <row r="188" spans="1:14" s="26" customFormat="1" ht="21" customHeight="1" x14ac:dyDescent="0.2">
      <c r="A188" s="167"/>
      <c r="B188" s="184"/>
      <c r="C188" s="117" t="s">
        <v>166</v>
      </c>
      <c r="D188" s="169">
        <f t="shared" ref="D188:F190" si="48">D193</f>
        <v>0</v>
      </c>
      <c r="E188" s="169">
        <f t="shared" si="48"/>
        <v>0</v>
      </c>
      <c r="F188" s="169">
        <f t="shared" si="48"/>
        <v>0</v>
      </c>
      <c r="G188" s="169">
        <v>0</v>
      </c>
      <c r="H188" s="243"/>
      <c r="I188" s="164" t="s">
        <v>167</v>
      </c>
      <c r="J188" s="156">
        <v>1</v>
      </c>
      <c r="K188" s="185"/>
      <c r="L188" s="267"/>
      <c r="M188" s="267"/>
    </row>
    <row r="189" spans="1:14" s="26" customFormat="1" ht="21" customHeight="1" x14ac:dyDescent="0.2">
      <c r="A189" s="167"/>
      <c r="B189" s="184"/>
      <c r="C189" s="117" t="s">
        <v>1</v>
      </c>
      <c r="D189" s="169">
        <f t="shared" si="48"/>
        <v>0</v>
      </c>
      <c r="E189" s="169">
        <f t="shared" si="48"/>
        <v>0</v>
      </c>
      <c r="F189" s="169">
        <f t="shared" si="48"/>
        <v>0</v>
      </c>
      <c r="G189" s="169">
        <v>0</v>
      </c>
      <c r="H189" s="243"/>
      <c r="I189" s="164" t="s">
        <v>168</v>
      </c>
      <c r="J189" s="156">
        <v>0</v>
      </c>
      <c r="K189" s="185"/>
      <c r="L189" s="267"/>
      <c r="M189" s="267"/>
    </row>
    <row r="190" spans="1:14" s="26" customFormat="1" ht="21" customHeight="1" x14ac:dyDescent="0.2">
      <c r="A190" s="172"/>
      <c r="B190" s="186"/>
      <c r="C190" s="117" t="s">
        <v>0</v>
      </c>
      <c r="D190" s="169">
        <f t="shared" si="48"/>
        <v>0</v>
      </c>
      <c r="E190" s="169">
        <f t="shared" si="48"/>
        <v>0</v>
      </c>
      <c r="F190" s="169">
        <f t="shared" si="48"/>
        <v>0</v>
      </c>
      <c r="G190" s="169">
        <v>0</v>
      </c>
      <c r="H190" s="244"/>
      <c r="I190" s="164" t="s">
        <v>169</v>
      </c>
      <c r="J190" s="156">
        <f>(J187+(0.5*J188))/J186%</f>
        <v>50</v>
      </c>
      <c r="K190" s="187"/>
      <c r="L190" s="267"/>
      <c r="M190" s="267"/>
    </row>
    <row r="191" spans="1:14" s="26" customFormat="1" ht="21.75" customHeight="1" x14ac:dyDescent="0.2">
      <c r="A191" s="268" t="s">
        <v>250</v>
      </c>
      <c r="B191" s="182" t="s">
        <v>251</v>
      </c>
      <c r="C191" s="160" t="s">
        <v>2</v>
      </c>
      <c r="D191" s="177">
        <f>SUM(D192:D195)</f>
        <v>0</v>
      </c>
      <c r="E191" s="177">
        <f>SUM(E192:E195)</f>
        <v>0</v>
      </c>
      <c r="F191" s="177">
        <f>SUM(F192:F195)</f>
        <v>0</v>
      </c>
      <c r="G191" s="169">
        <v>0</v>
      </c>
      <c r="H191" s="242" t="s">
        <v>404</v>
      </c>
      <c r="I191" s="183" t="s">
        <v>510</v>
      </c>
      <c r="J191" s="152" t="s">
        <v>211</v>
      </c>
      <c r="K191" s="183" t="s">
        <v>249</v>
      </c>
      <c r="L191" s="152" t="s">
        <v>493</v>
      </c>
      <c r="M191" s="152">
        <v>827</v>
      </c>
    </row>
    <row r="192" spans="1:14" s="26" customFormat="1" ht="18" customHeight="1" x14ac:dyDescent="0.2">
      <c r="A192" s="269"/>
      <c r="B192" s="184"/>
      <c r="C192" s="117" t="s">
        <v>164</v>
      </c>
      <c r="D192" s="169">
        <v>0</v>
      </c>
      <c r="E192" s="169">
        <v>0</v>
      </c>
      <c r="F192" s="169">
        <v>0</v>
      </c>
      <c r="G192" s="169">
        <v>0</v>
      </c>
      <c r="H192" s="243"/>
      <c r="I192" s="185"/>
      <c r="J192" s="152"/>
      <c r="K192" s="185"/>
      <c r="L192" s="267"/>
      <c r="M192" s="267"/>
    </row>
    <row r="193" spans="1:19" s="26" customFormat="1" ht="18" customHeight="1" x14ac:dyDescent="0.2">
      <c r="A193" s="269"/>
      <c r="B193" s="184"/>
      <c r="C193" s="117" t="s">
        <v>166</v>
      </c>
      <c r="D193" s="169">
        <v>0</v>
      </c>
      <c r="E193" s="169">
        <v>0</v>
      </c>
      <c r="F193" s="169">
        <v>0</v>
      </c>
      <c r="G193" s="169">
        <v>0</v>
      </c>
      <c r="H193" s="243"/>
      <c r="I193" s="185"/>
      <c r="J193" s="152"/>
      <c r="K193" s="185"/>
      <c r="L193" s="267"/>
      <c r="M193" s="267"/>
    </row>
    <row r="194" spans="1:19" s="26" customFormat="1" ht="18" customHeight="1" x14ac:dyDescent="0.2">
      <c r="A194" s="269"/>
      <c r="B194" s="184"/>
      <c r="C194" s="117" t="s">
        <v>1</v>
      </c>
      <c r="D194" s="169">
        <v>0</v>
      </c>
      <c r="E194" s="169">
        <v>0</v>
      </c>
      <c r="F194" s="169">
        <v>0</v>
      </c>
      <c r="G194" s="169">
        <v>0</v>
      </c>
      <c r="H194" s="243"/>
      <c r="I194" s="185"/>
      <c r="J194" s="152"/>
      <c r="K194" s="185"/>
      <c r="L194" s="267"/>
      <c r="M194" s="267"/>
    </row>
    <row r="195" spans="1:19" s="26" customFormat="1" ht="42" customHeight="1" x14ac:dyDescent="0.2">
      <c r="A195" s="269"/>
      <c r="B195" s="186"/>
      <c r="C195" s="117" t="s">
        <v>0</v>
      </c>
      <c r="D195" s="169">
        <v>0</v>
      </c>
      <c r="E195" s="169">
        <v>0</v>
      </c>
      <c r="F195" s="169">
        <v>0</v>
      </c>
      <c r="G195" s="169">
        <v>0</v>
      </c>
      <c r="H195" s="244"/>
      <c r="I195" s="187"/>
      <c r="J195" s="152"/>
      <c r="K195" s="187"/>
      <c r="L195" s="267"/>
      <c r="M195" s="267"/>
    </row>
    <row r="196" spans="1:19" s="111" customFormat="1" ht="27" customHeight="1" x14ac:dyDescent="0.25">
      <c r="A196" s="270" t="s">
        <v>252</v>
      </c>
      <c r="B196" s="271" t="s">
        <v>126</v>
      </c>
      <c r="C196" s="154" t="s">
        <v>2</v>
      </c>
      <c r="D196" s="272">
        <f>SUM(D197:D200)</f>
        <v>168088.6298</v>
      </c>
      <c r="E196" s="273">
        <f>SUM(E197:E200)</f>
        <v>104100.67091</v>
      </c>
      <c r="F196" s="272">
        <f>SUM(F197:F200)</f>
        <v>97597.709910000005</v>
      </c>
      <c r="G196" s="274">
        <f>F196/D196*100</f>
        <v>58.063243198618785</v>
      </c>
      <c r="H196" s="183"/>
      <c r="I196" s="275" t="s">
        <v>162</v>
      </c>
      <c r="J196" s="275">
        <v>16</v>
      </c>
      <c r="K196" s="276" t="s">
        <v>172</v>
      </c>
      <c r="L196" s="152"/>
      <c r="M196" s="152">
        <v>826</v>
      </c>
      <c r="N196" s="77"/>
      <c r="O196" s="77"/>
      <c r="P196" s="77"/>
      <c r="Q196" s="77"/>
      <c r="R196" s="77"/>
      <c r="S196" s="77"/>
    </row>
    <row r="197" spans="1:19" s="111" customFormat="1" ht="22.5" customHeight="1" x14ac:dyDescent="0.25">
      <c r="A197" s="277"/>
      <c r="B197" s="277"/>
      <c r="C197" s="24" t="s">
        <v>164</v>
      </c>
      <c r="D197" s="278">
        <f t="shared" ref="D197:F200" si="49">D202+D237+D262+D282</f>
        <v>168088.6298</v>
      </c>
      <c r="E197" s="278">
        <f t="shared" si="49"/>
        <v>104100.67091</v>
      </c>
      <c r="F197" s="278">
        <f t="shared" si="49"/>
        <v>97597.709910000005</v>
      </c>
      <c r="G197" s="274">
        <f>F197/D197*100</f>
        <v>58.063243198618785</v>
      </c>
      <c r="H197" s="277"/>
      <c r="I197" s="275" t="s">
        <v>165</v>
      </c>
      <c r="J197" s="275">
        <v>1</v>
      </c>
      <c r="K197" s="279"/>
      <c r="L197" s="280"/>
      <c r="M197" s="280"/>
      <c r="N197" s="77"/>
      <c r="O197" s="77"/>
      <c r="P197" s="77"/>
      <c r="Q197" s="77"/>
      <c r="R197" s="77"/>
      <c r="S197" s="77"/>
    </row>
    <row r="198" spans="1:19" s="111" customFormat="1" ht="15" customHeight="1" x14ac:dyDescent="0.25">
      <c r="A198" s="277"/>
      <c r="B198" s="277"/>
      <c r="C198" s="24" t="s">
        <v>166</v>
      </c>
      <c r="D198" s="281">
        <f t="shared" si="49"/>
        <v>0</v>
      </c>
      <c r="E198" s="281">
        <f t="shared" si="49"/>
        <v>0</v>
      </c>
      <c r="F198" s="281">
        <f t="shared" si="49"/>
        <v>0</v>
      </c>
      <c r="G198" s="282">
        <v>0</v>
      </c>
      <c r="H198" s="277"/>
      <c r="I198" s="275" t="s">
        <v>167</v>
      </c>
      <c r="J198" s="275">
        <v>15</v>
      </c>
      <c r="K198" s="279"/>
      <c r="L198" s="280"/>
      <c r="M198" s="280"/>
      <c r="N198" s="77"/>
      <c r="O198" s="77"/>
      <c r="P198" s="77"/>
      <c r="Q198" s="77"/>
      <c r="R198" s="77"/>
      <c r="S198" s="77"/>
    </row>
    <row r="199" spans="1:19" s="111" customFormat="1" ht="15" customHeight="1" x14ac:dyDescent="0.25">
      <c r="A199" s="277"/>
      <c r="B199" s="277"/>
      <c r="C199" s="24" t="s">
        <v>1</v>
      </c>
      <c r="D199" s="281">
        <f t="shared" si="49"/>
        <v>0</v>
      </c>
      <c r="E199" s="281">
        <f t="shared" si="49"/>
        <v>0</v>
      </c>
      <c r="F199" s="281">
        <f t="shared" si="49"/>
        <v>0</v>
      </c>
      <c r="G199" s="282">
        <v>0</v>
      </c>
      <c r="H199" s="277"/>
      <c r="I199" s="275" t="s">
        <v>168</v>
      </c>
      <c r="J199" s="275">
        <v>0</v>
      </c>
      <c r="K199" s="279"/>
      <c r="L199" s="280"/>
      <c r="M199" s="280"/>
      <c r="N199" s="77"/>
      <c r="O199" s="77"/>
      <c r="P199" s="77"/>
      <c r="Q199" s="77"/>
      <c r="R199" s="77"/>
      <c r="S199" s="77"/>
    </row>
    <row r="200" spans="1:19" s="111" customFormat="1" ht="26.25" customHeight="1" x14ac:dyDescent="0.25">
      <c r="A200" s="283"/>
      <c r="B200" s="283"/>
      <c r="C200" s="24" t="s">
        <v>0</v>
      </c>
      <c r="D200" s="281">
        <f t="shared" si="49"/>
        <v>0</v>
      </c>
      <c r="E200" s="281">
        <f t="shared" si="49"/>
        <v>0</v>
      </c>
      <c r="F200" s="281">
        <f t="shared" si="49"/>
        <v>0</v>
      </c>
      <c r="G200" s="282">
        <v>0</v>
      </c>
      <c r="H200" s="283"/>
      <c r="I200" s="275" t="s">
        <v>169</v>
      </c>
      <c r="J200" s="284">
        <f>(J197+0.5*J198)/J196</f>
        <v>0.53125</v>
      </c>
      <c r="K200" s="285"/>
      <c r="L200" s="280"/>
      <c r="M200" s="280"/>
      <c r="N200" s="77"/>
      <c r="O200" s="77"/>
      <c r="P200" s="77"/>
      <c r="Q200" s="77"/>
      <c r="R200" s="77"/>
      <c r="S200" s="77"/>
    </row>
    <row r="201" spans="1:19" s="111" customFormat="1" ht="30" customHeight="1" x14ac:dyDescent="0.25">
      <c r="A201" s="276" t="s">
        <v>46</v>
      </c>
      <c r="B201" s="286" t="s">
        <v>479</v>
      </c>
      <c r="C201" s="154" t="s">
        <v>2</v>
      </c>
      <c r="D201" s="177">
        <f>SUM(D202:D205)</f>
        <v>0</v>
      </c>
      <c r="E201" s="177">
        <f>SUM(E202:E205)</f>
        <v>0</v>
      </c>
      <c r="F201" s="177">
        <f>SUM(F202:F205)</f>
        <v>0</v>
      </c>
      <c r="G201" s="282">
        <v>0</v>
      </c>
      <c r="H201" s="276"/>
      <c r="I201" s="287" t="s">
        <v>162</v>
      </c>
      <c r="J201" s="287">
        <v>6</v>
      </c>
      <c r="K201" s="276" t="s">
        <v>172</v>
      </c>
      <c r="L201" s="152"/>
      <c r="M201" s="183">
        <v>826</v>
      </c>
      <c r="N201" s="77"/>
      <c r="O201" s="77"/>
      <c r="P201" s="77"/>
      <c r="Q201" s="77"/>
      <c r="R201" s="77"/>
      <c r="S201" s="77"/>
    </row>
    <row r="202" spans="1:19" s="111" customFormat="1" ht="15" customHeight="1" x14ac:dyDescent="0.25">
      <c r="A202" s="279"/>
      <c r="B202" s="288"/>
      <c r="C202" s="24" t="s">
        <v>164</v>
      </c>
      <c r="D202" s="281">
        <f t="shared" ref="D202:F205" si="50">D207+D212+D217+D222+D227+D232</f>
        <v>0</v>
      </c>
      <c r="E202" s="281">
        <f t="shared" si="50"/>
        <v>0</v>
      </c>
      <c r="F202" s="281">
        <f t="shared" si="50"/>
        <v>0</v>
      </c>
      <c r="G202" s="282">
        <v>0</v>
      </c>
      <c r="H202" s="277"/>
      <c r="I202" s="287" t="s">
        <v>165</v>
      </c>
      <c r="J202" s="287">
        <v>0</v>
      </c>
      <c r="K202" s="279"/>
      <c r="L202" s="280"/>
      <c r="M202" s="185"/>
      <c r="N202" s="77"/>
      <c r="O202" s="77"/>
      <c r="P202" s="77"/>
      <c r="Q202" s="77"/>
      <c r="R202" s="77"/>
      <c r="S202" s="77"/>
    </row>
    <row r="203" spans="1:19" s="111" customFormat="1" ht="15" customHeight="1" x14ac:dyDescent="0.25">
      <c r="A203" s="279"/>
      <c r="B203" s="288"/>
      <c r="C203" s="24" t="s">
        <v>166</v>
      </c>
      <c r="D203" s="281">
        <f t="shared" si="50"/>
        <v>0</v>
      </c>
      <c r="E203" s="281">
        <f t="shared" si="50"/>
        <v>0</v>
      </c>
      <c r="F203" s="281">
        <f t="shared" si="50"/>
        <v>0</v>
      </c>
      <c r="G203" s="282">
        <v>0</v>
      </c>
      <c r="H203" s="277"/>
      <c r="I203" s="287" t="s">
        <v>167</v>
      </c>
      <c r="J203" s="287">
        <v>6</v>
      </c>
      <c r="K203" s="279"/>
      <c r="L203" s="280"/>
      <c r="M203" s="185"/>
      <c r="N203" s="77"/>
      <c r="O203" s="77"/>
      <c r="P203" s="77"/>
      <c r="Q203" s="77"/>
      <c r="R203" s="77"/>
      <c r="S203" s="77"/>
    </row>
    <row r="204" spans="1:19" s="111" customFormat="1" ht="21" customHeight="1" x14ac:dyDescent="0.25">
      <c r="A204" s="279"/>
      <c r="B204" s="288"/>
      <c r="C204" s="24" t="s">
        <v>1</v>
      </c>
      <c r="D204" s="281">
        <f t="shared" si="50"/>
        <v>0</v>
      </c>
      <c r="E204" s="281">
        <f t="shared" si="50"/>
        <v>0</v>
      </c>
      <c r="F204" s="281">
        <f t="shared" si="50"/>
        <v>0</v>
      </c>
      <c r="G204" s="282">
        <v>0</v>
      </c>
      <c r="H204" s="277"/>
      <c r="I204" s="287" t="s">
        <v>168</v>
      </c>
      <c r="J204" s="287">
        <v>0</v>
      </c>
      <c r="K204" s="279"/>
      <c r="L204" s="280"/>
      <c r="M204" s="185"/>
      <c r="N204" s="77"/>
      <c r="O204" s="77"/>
      <c r="P204" s="77"/>
      <c r="Q204" s="77"/>
      <c r="R204" s="77"/>
      <c r="S204" s="77"/>
    </row>
    <row r="205" spans="1:19" s="111" customFormat="1" ht="15" customHeight="1" x14ac:dyDescent="0.25">
      <c r="A205" s="285"/>
      <c r="B205" s="289"/>
      <c r="C205" s="24" t="s">
        <v>0</v>
      </c>
      <c r="D205" s="281">
        <f t="shared" si="50"/>
        <v>0</v>
      </c>
      <c r="E205" s="281">
        <f t="shared" si="50"/>
        <v>0</v>
      </c>
      <c r="F205" s="281">
        <f t="shared" si="50"/>
        <v>0</v>
      </c>
      <c r="G205" s="282">
        <v>0</v>
      </c>
      <c r="H205" s="283"/>
      <c r="I205" s="287" t="s">
        <v>169</v>
      </c>
      <c r="J205" s="290">
        <f>(J202+0.5*J203)/J201</f>
        <v>0.5</v>
      </c>
      <c r="K205" s="285"/>
      <c r="L205" s="280"/>
      <c r="M205" s="187"/>
      <c r="N205" s="77"/>
      <c r="O205" s="77"/>
      <c r="P205" s="77"/>
      <c r="Q205" s="77"/>
      <c r="R205" s="77"/>
      <c r="S205" s="77"/>
    </row>
    <row r="206" spans="1:19" s="111" customFormat="1" ht="37.5" customHeight="1" x14ac:dyDescent="0.25">
      <c r="A206" s="276" t="s">
        <v>253</v>
      </c>
      <c r="B206" s="291" t="s">
        <v>254</v>
      </c>
      <c r="C206" s="154" t="s">
        <v>2</v>
      </c>
      <c r="D206" s="177">
        <f>SUM(D207:D210)</f>
        <v>0</v>
      </c>
      <c r="E206" s="177">
        <f t="shared" ref="E206:G206" si="51">SUM(E207:E210)</f>
        <v>0</v>
      </c>
      <c r="F206" s="177">
        <f t="shared" si="51"/>
        <v>0</v>
      </c>
      <c r="G206" s="292">
        <f t="shared" si="51"/>
        <v>0</v>
      </c>
      <c r="H206" s="293" t="s">
        <v>255</v>
      </c>
      <c r="I206" s="165" t="s">
        <v>522</v>
      </c>
      <c r="J206" s="152" t="s">
        <v>211</v>
      </c>
      <c r="K206" s="276" t="s">
        <v>172</v>
      </c>
      <c r="L206" s="152" t="s">
        <v>627</v>
      </c>
      <c r="M206" s="152">
        <v>826</v>
      </c>
      <c r="N206" s="77"/>
      <c r="O206" s="77"/>
      <c r="P206" s="77"/>
      <c r="Q206" s="77"/>
      <c r="R206" s="77"/>
      <c r="S206" s="77"/>
    </row>
    <row r="207" spans="1:19" s="111" customFormat="1" ht="35.25" customHeight="1" x14ac:dyDescent="0.25">
      <c r="A207" s="279"/>
      <c r="B207" s="294"/>
      <c r="C207" s="24" t="s">
        <v>164</v>
      </c>
      <c r="D207" s="281">
        <v>0</v>
      </c>
      <c r="E207" s="281">
        <v>0</v>
      </c>
      <c r="F207" s="281">
        <v>0</v>
      </c>
      <c r="G207" s="295">
        <v>0</v>
      </c>
      <c r="H207" s="296"/>
      <c r="I207" s="170"/>
      <c r="J207" s="152"/>
      <c r="K207" s="279"/>
      <c r="L207" s="280"/>
      <c r="M207" s="280"/>
      <c r="N207" s="77"/>
      <c r="O207" s="77"/>
      <c r="P207" s="77"/>
      <c r="Q207" s="77"/>
      <c r="R207" s="77"/>
      <c r="S207" s="77"/>
    </row>
    <row r="208" spans="1:19" s="111" customFormat="1" ht="29.25" customHeight="1" x14ac:dyDescent="0.25">
      <c r="A208" s="279"/>
      <c r="B208" s="294"/>
      <c r="C208" s="24" t="s">
        <v>166</v>
      </c>
      <c r="D208" s="281">
        <v>0</v>
      </c>
      <c r="E208" s="281">
        <v>0</v>
      </c>
      <c r="F208" s="281">
        <v>0</v>
      </c>
      <c r="G208" s="295">
        <v>0</v>
      </c>
      <c r="H208" s="296"/>
      <c r="I208" s="170"/>
      <c r="J208" s="152"/>
      <c r="K208" s="279"/>
      <c r="L208" s="280"/>
      <c r="M208" s="280"/>
      <c r="N208" s="77"/>
      <c r="O208" s="77"/>
      <c r="P208" s="77"/>
      <c r="Q208" s="77"/>
      <c r="R208" s="77"/>
      <c r="S208" s="77"/>
    </row>
    <row r="209" spans="1:19" s="111" customFormat="1" ht="48" customHeight="1" x14ac:dyDescent="0.25">
      <c r="A209" s="279"/>
      <c r="B209" s="294"/>
      <c r="C209" s="24" t="s">
        <v>1</v>
      </c>
      <c r="D209" s="281">
        <v>0</v>
      </c>
      <c r="E209" s="281">
        <v>0</v>
      </c>
      <c r="F209" s="281">
        <v>0</v>
      </c>
      <c r="G209" s="295">
        <v>0</v>
      </c>
      <c r="H209" s="296"/>
      <c r="I209" s="170"/>
      <c r="J209" s="152"/>
      <c r="K209" s="279"/>
      <c r="L209" s="280"/>
      <c r="M209" s="280"/>
      <c r="N209" s="77"/>
      <c r="O209" s="77"/>
      <c r="P209" s="77"/>
      <c r="Q209" s="77"/>
      <c r="R209" s="77"/>
      <c r="S209" s="77"/>
    </row>
    <row r="210" spans="1:19" s="111" customFormat="1" ht="79.5" hidden="1" customHeight="1" x14ac:dyDescent="0.25">
      <c r="A210" s="285"/>
      <c r="B210" s="297"/>
      <c r="C210" s="24" t="s">
        <v>0</v>
      </c>
      <c r="D210" s="281">
        <v>0</v>
      </c>
      <c r="E210" s="281">
        <v>0</v>
      </c>
      <c r="F210" s="281">
        <v>0</v>
      </c>
      <c r="G210" s="295">
        <v>0</v>
      </c>
      <c r="H210" s="298"/>
      <c r="I210" s="175"/>
      <c r="J210" s="152"/>
      <c r="K210" s="285"/>
      <c r="L210" s="280"/>
      <c r="M210" s="280"/>
      <c r="N210" s="77"/>
      <c r="O210" s="77"/>
      <c r="P210" s="77"/>
      <c r="Q210" s="77"/>
      <c r="R210" s="77"/>
      <c r="S210" s="77"/>
    </row>
    <row r="211" spans="1:19" s="111" customFormat="1" ht="20.25" customHeight="1" x14ac:dyDescent="0.25">
      <c r="A211" s="276" t="s">
        <v>256</v>
      </c>
      <c r="B211" s="291" t="s">
        <v>257</v>
      </c>
      <c r="C211" s="154" t="s">
        <v>2</v>
      </c>
      <c r="D211" s="177">
        <f>SUM(D212:D215)</f>
        <v>0</v>
      </c>
      <c r="E211" s="177">
        <f t="shared" ref="E211:G211" si="52">SUM(E212:E215)</f>
        <v>0</v>
      </c>
      <c r="F211" s="177">
        <f t="shared" si="52"/>
        <v>0</v>
      </c>
      <c r="G211" s="292">
        <f t="shared" si="52"/>
        <v>0</v>
      </c>
      <c r="H211" s="242" t="s">
        <v>258</v>
      </c>
      <c r="I211" s="183" t="s">
        <v>523</v>
      </c>
      <c r="J211" s="152" t="s">
        <v>211</v>
      </c>
      <c r="K211" s="276" t="s">
        <v>172</v>
      </c>
      <c r="L211" s="299"/>
      <c r="M211" s="152">
        <v>826</v>
      </c>
      <c r="N211" s="77"/>
      <c r="O211" s="77"/>
      <c r="P211" s="77"/>
      <c r="Q211" s="77"/>
      <c r="R211" s="77"/>
      <c r="S211" s="77"/>
    </row>
    <row r="212" spans="1:19" s="111" customFormat="1" ht="15" customHeight="1" x14ac:dyDescent="0.25">
      <c r="A212" s="279"/>
      <c r="B212" s="294"/>
      <c r="C212" s="24" t="s">
        <v>164</v>
      </c>
      <c r="D212" s="281">
        <v>0</v>
      </c>
      <c r="E212" s="281">
        <v>0</v>
      </c>
      <c r="F212" s="281">
        <v>0</v>
      </c>
      <c r="G212" s="295">
        <v>0</v>
      </c>
      <c r="H212" s="296"/>
      <c r="I212" s="185"/>
      <c r="J212" s="152"/>
      <c r="K212" s="279"/>
      <c r="L212" s="280"/>
      <c r="M212" s="280"/>
      <c r="N212" s="77"/>
      <c r="O212" s="77"/>
      <c r="P212" s="77"/>
      <c r="Q212" s="77"/>
      <c r="R212" s="77"/>
      <c r="S212" s="77"/>
    </row>
    <row r="213" spans="1:19" s="111" customFormat="1" ht="15" customHeight="1" x14ac:dyDescent="0.25">
      <c r="A213" s="279"/>
      <c r="B213" s="294"/>
      <c r="C213" s="24" t="s">
        <v>166</v>
      </c>
      <c r="D213" s="281">
        <v>0</v>
      </c>
      <c r="E213" s="281">
        <v>0</v>
      </c>
      <c r="F213" s="281">
        <v>0</v>
      </c>
      <c r="G213" s="295">
        <v>0</v>
      </c>
      <c r="H213" s="296"/>
      <c r="I213" s="185"/>
      <c r="J213" s="152"/>
      <c r="K213" s="279"/>
      <c r="L213" s="280"/>
      <c r="M213" s="280"/>
      <c r="N213" s="77"/>
      <c r="O213" s="77"/>
      <c r="P213" s="77"/>
      <c r="Q213" s="77"/>
      <c r="R213" s="77"/>
      <c r="S213" s="77"/>
    </row>
    <row r="214" spans="1:19" s="111" customFormat="1" ht="19.5" customHeight="1" x14ac:dyDescent="0.25">
      <c r="A214" s="279"/>
      <c r="B214" s="294"/>
      <c r="C214" s="24" t="s">
        <v>1</v>
      </c>
      <c r="D214" s="281">
        <v>0</v>
      </c>
      <c r="E214" s="281">
        <v>0</v>
      </c>
      <c r="F214" s="281">
        <v>0</v>
      </c>
      <c r="G214" s="295">
        <v>0</v>
      </c>
      <c r="H214" s="296"/>
      <c r="I214" s="185"/>
      <c r="J214" s="152"/>
      <c r="K214" s="279"/>
      <c r="L214" s="280"/>
      <c r="M214" s="280"/>
      <c r="N214" s="77"/>
      <c r="O214" s="77"/>
      <c r="P214" s="77"/>
      <c r="Q214" s="77"/>
      <c r="R214" s="77"/>
      <c r="S214" s="77"/>
    </row>
    <row r="215" spans="1:19" s="111" customFormat="1" ht="19.5" customHeight="1" x14ac:dyDescent="0.25">
      <c r="A215" s="285"/>
      <c r="B215" s="297"/>
      <c r="C215" s="24" t="s">
        <v>0</v>
      </c>
      <c r="D215" s="281">
        <v>0</v>
      </c>
      <c r="E215" s="281">
        <v>0</v>
      </c>
      <c r="F215" s="281">
        <v>0</v>
      </c>
      <c r="G215" s="295">
        <v>0</v>
      </c>
      <c r="H215" s="298"/>
      <c r="I215" s="187"/>
      <c r="J215" s="152"/>
      <c r="K215" s="285"/>
      <c r="L215" s="280"/>
      <c r="M215" s="280"/>
      <c r="N215" s="77"/>
      <c r="O215" s="77"/>
      <c r="P215" s="77"/>
      <c r="Q215" s="77"/>
      <c r="R215" s="77"/>
      <c r="S215" s="77"/>
    </row>
    <row r="216" spans="1:19" s="111" customFormat="1" ht="21" customHeight="1" x14ac:dyDescent="0.25">
      <c r="A216" s="276" t="s">
        <v>259</v>
      </c>
      <c r="B216" s="291" t="s">
        <v>260</v>
      </c>
      <c r="C216" s="154" t="s">
        <v>2</v>
      </c>
      <c r="D216" s="177">
        <f>SUM(D217:D220)</f>
        <v>0</v>
      </c>
      <c r="E216" s="281">
        <v>0</v>
      </c>
      <c r="F216" s="281">
        <v>0</v>
      </c>
      <c r="G216" s="295">
        <v>0</v>
      </c>
      <c r="H216" s="242" t="s">
        <v>261</v>
      </c>
      <c r="I216" s="183" t="s">
        <v>524</v>
      </c>
      <c r="J216" s="152" t="s">
        <v>211</v>
      </c>
      <c r="K216" s="276" t="s">
        <v>172</v>
      </c>
      <c r="L216" s="152"/>
      <c r="M216" s="152">
        <v>826</v>
      </c>
      <c r="N216" s="77"/>
      <c r="O216" s="77"/>
      <c r="P216" s="77"/>
      <c r="Q216" s="77"/>
      <c r="R216" s="77"/>
      <c r="S216" s="77"/>
    </row>
    <row r="217" spans="1:19" s="111" customFormat="1" ht="15" customHeight="1" x14ac:dyDescent="0.25">
      <c r="A217" s="279"/>
      <c r="B217" s="294"/>
      <c r="C217" s="24" t="s">
        <v>164</v>
      </c>
      <c r="D217" s="281">
        <v>0</v>
      </c>
      <c r="E217" s="281">
        <v>0</v>
      </c>
      <c r="F217" s="281">
        <v>0</v>
      </c>
      <c r="G217" s="295">
        <v>0</v>
      </c>
      <c r="H217" s="296"/>
      <c r="I217" s="185"/>
      <c r="J217" s="152"/>
      <c r="K217" s="279"/>
      <c r="L217" s="280"/>
      <c r="M217" s="280"/>
      <c r="N217" s="77"/>
      <c r="O217" s="77"/>
      <c r="P217" s="77"/>
      <c r="Q217" s="77"/>
      <c r="R217" s="77"/>
      <c r="S217" s="77"/>
    </row>
    <row r="218" spans="1:19" s="111" customFormat="1" ht="15" customHeight="1" x14ac:dyDescent="0.25">
      <c r="A218" s="279"/>
      <c r="B218" s="294"/>
      <c r="C218" s="24" t="s">
        <v>166</v>
      </c>
      <c r="D218" s="281">
        <v>0</v>
      </c>
      <c r="E218" s="281">
        <v>0</v>
      </c>
      <c r="F218" s="281">
        <v>0</v>
      </c>
      <c r="G218" s="295">
        <v>0</v>
      </c>
      <c r="H218" s="296"/>
      <c r="I218" s="185"/>
      <c r="J218" s="152"/>
      <c r="K218" s="279"/>
      <c r="L218" s="280"/>
      <c r="M218" s="280"/>
      <c r="N218" s="77"/>
      <c r="O218" s="77"/>
      <c r="P218" s="77"/>
      <c r="Q218" s="77"/>
      <c r="R218" s="77"/>
      <c r="S218" s="77"/>
    </row>
    <row r="219" spans="1:19" s="111" customFormat="1" ht="20.25" customHeight="1" x14ac:dyDescent="0.25">
      <c r="A219" s="279"/>
      <c r="B219" s="294"/>
      <c r="C219" s="24" t="s">
        <v>1</v>
      </c>
      <c r="D219" s="281">
        <v>0</v>
      </c>
      <c r="E219" s="281">
        <v>0</v>
      </c>
      <c r="F219" s="281">
        <v>0</v>
      </c>
      <c r="G219" s="295">
        <v>0</v>
      </c>
      <c r="H219" s="296"/>
      <c r="I219" s="185"/>
      <c r="J219" s="152"/>
      <c r="K219" s="279"/>
      <c r="L219" s="280"/>
      <c r="M219" s="280"/>
      <c r="N219" s="77"/>
      <c r="O219" s="77"/>
      <c r="P219" s="77"/>
      <c r="Q219" s="77"/>
      <c r="R219" s="77"/>
      <c r="S219" s="77"/>
    </row>
    <row r="220" spans="1:19" s="111" customFormat="1" ht="30" customHeight="1" x14ac:dyDescent="0.25">
      <c r="A220" s="285"/>
      <c r="B220" s="297"/>
      <c r="C220" s="24" t="s">
        <v>0</v>
      </c>
      <c r="D220" s="281">
        <v>0</v>
      </c>
      <c r="E220" s="281">
        <v>0</v>
      </c>
      <c r="F220" s="281">
        <v>0</v>
      </c>
      <c r="G220" s="295">
        <v>0</v>
      </c>
      <c r="H220" s="298"/>
      <c r="I220" s="187"/>
      <c r="J220" s="152"/>
      <c r="K220" s="285"/>
      <c r="L220" s="280"/>
      <c r="M220" s="280"/>
      <c r="N220" s="77"/>
      <c r="O220" s="77"/>
      <c r="P220" s="77"/>
      <c r="Q220" s="77"/>
      <c r="R220" s="77"/>
      <c r="S220" s="77"/>
    </row>
    <row r="221" spans="1:19" s="111" customFormat="1" ht="28.5" customHeight="1" x14ac:dyDescent="0.25">
      <c r="A221" s="276" t="s">
        <v>262</v>
      </c>
      <c r="B221" s="300" t="s">
        <v>263</v>
      </c>
      <c r="C221" s="154" t="s">
        <v>2</v>
      </c>
      <c r="D221" s="177">
        <f>SUM(D222:D225)</f>
        <v>0</v>
      </c>
      <c r="E221" s="281">
        <v>0</v>
      </c>
      <c r="F221" s="281">
        <v>0</v>
      </c>
      <c r="G221" s="295">
        <v>0</v>
      </c>
      <c r="H221" s="242" t="s">
        <v>264</v>
      </c>
      <c r="I221" s="183" t="s">
        <v>525</v>
      </c>
      <c r="J221" s="183" t="s">
        <v>211</v>
      </c>
      <c r="K221" s="276" t="s">
        <v>172</v>
      </c>
      <c r="L221" s="152"/>
      <c r="M221" s="152">
        <v>826</v>
      </c>
      <c r="N221" s="77"/>
      <c r="O221" s="77"/>
      <c r="P221" s="77"/>
      <c r="Q221" s="77"/>
      <c r="R221" s="77"/>
      <c r="S221" s="77"/>
    </row>
    <row r="222" spans="1:19" s="111" customFormat="1" ht="23.25" customHeight="1" x14ac:dyDescent="0.25">
      <c r="A222" s="279"/>
      <c r="B222" s="301"/>
      <c r="C222" s="24" t="s">
        <v>164</v>
      </c>
      <c r="D222" s="281">
        <v>0</v>
      </c>
      <c r="E222" s="281">
        <v>0</v>
      </c>
      <c r="F222" s="281">
        <v>0</v>
      </c>
      <c r="G222" s="295">
        <v>0</v>
      </c>
      <c r="H222" s="296"/>
      <c r="I222" s="185"/>
      <c r="J222" s="185"/>
      <c r="K222" s="279"/>
      <c r="L222" s="280"/>
      <c r="M222" s="280"/>
      <c r="N222" s="77"/>
      <c r="O222" s="77"/>
      <c r="P222" s="77"/>
      <c r="Q222" s="77"/>
      <c r="R222" s="77"/>
      <c r="S222" s="77"/>
    </row>
    <row r="223" spans="1:19" s="111" customFormat="1" ht="25.5" customHeight="1" x14ac:dyDescent="0.25">
      <c r="A223" s="279"/>
      <c r="B223" s="301"/>
      <c r="C223" s="24" t="s">
        <v>166</v>
      </c>
      <c r="D223" s="281">
        <v>0</v>
      </c>
      <c r="E223" s="281">
        <v>0</v>
      </c>
      <c r="F223" s="281">
        <v>0</v>
      </c>
      <c r="G223" s="295">
        <v>0</v>
      </c>
      <c r="H223" s="296"/>
      <c r="I223" s="185"/>
      <c r="J223" s="185"/>
      <c r="K223" s="279"/>
      <c r="L223" s="280"/>
      <c r="M223" s="280"/>
      <c r="N223" s="77"/>
      <c r="O223" s="77"/>
      <c r="P223" s="77"/>
      <c r="Q223" s="77"/>
      <c r="R223" s="77"/>
      <c r="S223" s="77"/>
    </row>
    <row r="224" spans="1:19" s="111" customFormat="1" ht="21.75" customHeight="1" x14ac:dyDescent="0.25">
      <c r="A224" s="279"/>
      <c r="B224" s="301"/>
      <c r="C224" s="24" t="s">
        <v>1</v>
      </c>
      <c r="D224" s="281">
        <v>0</v>
      </c>
      <c r="E224" s="281">
        <v>0</v>
      </c>
      <c r="F224" s="281">
        <v>0</v>
      </c>
      <c r="G224" s="295">
        <v>0</v>
      </c>
      <c r="H224" s="296"/>
      <c r="I224" s="185"/>
      <c r="J224" s="185"/>
      <c r="K224" s="279"/>
      <c r="L224" s="280"/>
      <c r="M224" s="280"/>
      <c r="N224" s="77"/>
      <c r="O224" s="77"/>
      <c r="P224" s="77"/>
      <c r="Q224" s="77"/>
      <c r="R224" s="77"/>
      <c r="S224" s="77"/>
    </row>
    <row r="225" spans="1:19" s="111" customFormat="1" ht="54.75" customHeight="1" x14ac:dyDescent="0.25">
      <c r="A225" s="285"/>
      <c r="B225" s="302"/>
      <c r="C225" s="24" t="s">
        <v>0</v>
      </c>
      <c r="D225" s="281">
        <v>0</v>
      </c>
      <c r="E225" s="281">
        <v>0</v>
      </c>
      <c r="F225" s="281">
        <v>0</v>
      </c>
      <c r="G225" s="295">
        <v>0</v>
      </c>
      <c r="H225" s="298"/>
      <c r="I225" s="187"/>
      <c r="J225" s="187"/>
      <c r="K225" s="285"/>
      <c r="L225" s="280"/>
      <c r="M225" s="280"/>
      <c r="N225" s="77"/>
      <c r="O225" s="77"/>
      <c r="P225" s="77"/>
      <c r="Q225" s="77"/>
      <c r="R225" s="77"/>
      <c r="S225" s="77"/>
    </row>
    <row r="226" spans="1:19" s="111" customFormat="1" ht="30" customHeight="1" x14ac:dyDescent="0.25">
      <c r="A226" s="276" t="s">
        <v>265</v>
      </c>
      <c r="B226" s="300" t="s">
        <v>266</v>
      </c>
      <c r="C226" s="154" t="s">
        <v>2</v>
      </c>
      <c r="D226" s="177">
        <f>SUM(D227:D230)</f>
        <v>0</v>
      </c>
      <c r="E226" s="281">
        <v>0</v>
      </c>
      <c r="F226" s="281">
        <v>0</v>
      </c>
      <c r="G226" s="295">
        <v>0</v>
      </c>
      <c r="H226" s="242" t="s">
        <v>480</v>
      </c>
      <c r="I226" s="183" t="s">
        <v>526</v>
      </c>
      <c r="J226" s="152" t="s">
        <v>211</v>
      </c>
      <c r="K226" s="276" t="s">
        <v>172</v>
      </c>
      <c r="L226" s="152"/>
      <c r="M226" s="152">
        <v>826</v>
      </c>
      <c r="N226" s="77"/>
      <c r="O226" s="77"/>
      <c r="P226" s="77"/>
      <c r="Q226" s="77"/>
      <c r="R226" s="77"/>
      <c r="S226" s="77"/>
    </row>
    <row r="227" spans="1:19" s="111" customFormat="1" ht="15" customHeight="1" x14ac:dyDescent="0.25">
      <c r="A227" s="279"/>
      <c r="B227" s="301"/>
      <c r="C227" s="24" t="s">
        <v>164</v>
      </c>
      <c r="D227" s="281">
        <v>0</v>
      </c>
      <c r="E227" s="281">
        <v>0</v>
      </c>
      <c r="F227" s="281">
        <v>0</v>
      </c>
      <c r="G227" s="295">
        <v>0</v>
      </c>
      <c r="H227" s="296"/>
      <c r="I227" s="185"/>
      <c r="J227" s="152"/>
      <c r="K227" s="279"/>
      <c r="L227" s="280"/>
      <c r="M227" s="280"/>
      <c r="N227" s="77"/>
      <c r="O227" s="77"/>
      <c r="P227" s="77"/>
      <c r="Q227" s="77"/>
      <c r="R227" s="77"/>
      <c r="S227" s="77"/>
    </row>
    <row r="228" spans="1:19" s="111" customFormat="1" ht="15" customHeight="1" x14ac:dyDescent="0.25">
      <c r="A228" s="279"/>
      <c r="B228" s="301"/>
      <c r="C228" s="24" t="s">
        <v>166</v>
      </c>
      <c r="D228" s="281">
        <v>0</v>
      </c>
      <c r="E228" s="281">
        <v>0</v>
      </c>
      <c r="F228" s="281">
        <v>0</v>
      </c>
      <c r="G228" s="295">
        <v>0</v>
      </c>
      <c r="H228" s="296"/>
      <c r="I228" s="185"/>
      <c r="J228" s="152"/>
      <c r="K228" s="279"/>
      <c r="L228" s="280"/>
      <c r="M228" s="280"/>
      <c r="N228" s="77"/>
      <c r="O228" s="77"/>
      <c r="P228" s="77"/>
      <c r="Q228" s="77"/>
      <c r="R228" s="77"/>
      <c r="S228" s="77"/>
    </row>
    <row r="229" spans="1:19" s="111" customFormat="1" ht="15" customHeight="1" x14ac:dyDescent="0.25">
      <c r="A229" s="279"/>
      <c r="B229" s="301"/>
      <c r="C229" s="24" t="s">
        <v>1</v>
      </c>
      <c r="D229" s="281">
        <v>0</v>
      </c>
      <c r="E229" s="281">
        <v>0</v>
      </c>
      <c r="F229" s="281">
        <v>0</v>
      </c>
      <c r="G229" s="295">
        <v>0</v>
      </c>
      <c r="H229" s="296"/>
      <c r="I229" s="185"/>
      <c r="J229" s="152"/>
      <c r="K229" s="279"/>
      <c r="L229" s="280"/>
      <c r="M229" s="280"/>
      <c r="N229" s="77"/>
      <c r="O229" s="77"/>
      <c r="P229" s="77"/>
      <c r="Q229" s="77"/>
      <c r="R229" s="77"/>
      <c r="S229" s="77"/>
    </row>
    <row r="230" spans="1:19" s="111" customFormat="1" ht="54" customHeight="1" x14ac:dyDescent="0.25">
      <c r="A230" s="285"/>
      <c r="B230" s="302"/>
      <c r="C230" s="24" t="s">
        <v>0</v>
      </c>
      <c r="D230" s="281">
        <v>0</v>
      </c>
      <c r="E230" s="281">
        <v>0</v>
      </c>
      <c r="F230" s="281">
        <v>0</v>
      </c>
      <c r="G230" s="295">
        <v>0</v>
      </c>
      <c r="H230" s="298"/>
      <c r="I230" s="187"/>
      <c r="J230" s="152"/>
      <c r="K230" s="285"/>
      <c r="L230" s="280"/>
      <c r="M230" s="280"/>
      <c r="N230" s="77"/>
      <c r="O230" s="77"/>
      <c r="P230" s="77"/>
      <c r="Q230" s="77"/>
      <c r="R230" s="77"/>
      <c r="S230" s="77"/>
    </row>
    <row r="231" spans="1:19" s="111" customFormat="1" ht="21.75" customHeight="1" x14ac:dyDescent="0.25">
      <c r="A231" s="276" t="s">
        <v>267</v>
      </c>
      <c r="B231" s="300" t="s">
        <v>268</v>
      </c>
      <c r="C231" s="154" t="s">
        <v>2</v>
      </c>
      <c r="D231" s="281">
        <f>SUM(D232:D235)</f>
        <v>0</v>
      </c>
      <c r="E231" s="281">
        <v>0</v>
      </c>
      <c r="F231" s="281">
        <v>0</v>
      </c>
      <c r="G231" s="295">
        <v>0</v>
      </c>
      <c r="H231" s="242" t="s">
        <v>269</v>
      </c>
      <c r="I231" s="183" t="s">
        <v>527</v>
      </c>
      <c r="J231" s="152" t="s">
        <v>211</v>
      </c>
      <c r="K231" s="276" t="s">
        <v>172</v>
      </c>
      <c r="L231" s="152"/>
      <c r="M231" s="152">
        <v>826</v>
      </c>
      <c r="N231" s="77"/>
      <c r="O231" s="77"/>
      <c r="P231" s="77"/>
      <c r="Q231" s="77"/>
      <c r="R231" s="77"/>
      <c r="S231" s="77"/>
    </row>
    <row r="232" spans="1:19" s="111" customFormat="1" ht="15" customHeight="1" x14ac:dyDescent="0.25">
      <c r="A232" s="279"/>
      <c r="B232" s="301"/>
      <c r="C232" s="24" t="s">
        <v>164</v>
      </c>
      <c r="D232" s="281">
        <v>0</v>
      </c>
      <c r="E232" s="281">
        <v>0</v>
      </c>
      <c r="F232" s="281">
        <v>0</v>
      </c>
      <c r="G232" s="295">
        <v>0</v>
      </c>
      <c r="H232" s="296"/>
      <c r="I232" s="185"/>
      <c r="J232" s="152"/>
      <c r="K232" s="279"/>
      <c r="L232" s="280"/>
      <c r="M232" s="280"/>
      <c r="N232" s="77"/>
      <c r="O232" s="77"/>
      <c r="P232" s="77"/>
      <c r="Q232" s="77"/>
      <c r="R232" s="77"/>
      <c r="S232" s="77"/>
    </row>
    <row r="233" spans="1:19" s="111" customFormat="1" ht="15" customHeight="1" x14ac:dyDescent="0.25">
      <c r="A233" s="279"/>
      <c r="B233" s="301"/>
      <c r="C233" s="24" t="s">
        <v>166</v>
      </c>
      <c r="D233" s="281">
        <v>0</v>
      </c>
      <c r="E233" s="281">
        <v>0</v>
      </c>
      <c r="F233" s="281">
        <v>0</v>
      </c>
      <c r="G233" s="295">
        <v>0</v>
      </c>
      <c r="H233" s="296"/>
      <c r="I233" s="185"/>
      <c r="J233" s="152"/>
      <c r="K233" s="279"/>
      <c r="L233" s="280"/>
      <c r="M233" s="280"/>
      <c r="N233" s="77"/>
      <c r="O233" s="77"/>
      <c r="P233" s="77"/>
      <c r="Q233" s="77"/>
      <c r="R233" s="77"/>
      <c r="S233" s="77"/>
    </row>
    <row r="234" spans="1:19" s="111" customFormat="1" ht="18" customHeight="1" x14ac:dyDescent="0.25">
      <c r="A234" s="279"/>
      <c r="B234" s="301"/>
      <c r="C234" s="24" t="s">
        <v>1</v>
      </c>
      <c r="D234" s="281">
        <v>0</v>
      </c>
      <c r="E234" s="281">
        <v>0</v>
      </c>
      <c r="F234" s="281">
        <v>0</v>
      </c>
      <c r="G234" s="295">
        <v>0</v>
      </c>
      <c r="H234" s="296"/>
      <c r="I234" s="185"/>
      <c r="J234" s="152"/>
      <c r="K234" s="279"/>
      <c r="L234" s="280"/>
      <c r="M234" s="280"/>
      <c r="N234" s="77"/>
      <c r="O234" s="77"/>
      <c r="P234" s="77"/>
      <c r="Q234" s="77"/>
      <c r="R234" s="77"/>
      <c r="S234" s="77"/>
    </row>
    <row r="235" spans="1:19" s="111" customFormat="1" ht="30" customHeight="1" x14ac:dyDescent="0.25">
      <c r="A235" s="285"/>
      <c r="B235" s="302"/>
      <c r="C235" s="24" t="s">
        <v>0</v>
      </c>
      <c r="D235" s="281">
        <v>0</v>
      </c>
      <c r="E235" s="281">
        <v>0</v>
      </c>
      <c r="F235" s="281">
        <v>0</v>
      </c>
      <c r="G235" s="295">
        <v>0</v>
      </c>
      <c r="H235" s="298"/>
      <c r="I235" s="187"/>
      <c r="J235" s="152"/>
      <c r="K235" s="285"/>
      <c r="L235" s="280"/>
      <c r="M235" s="280"/>
      <c r="N235" s="77"/>
      <c r="O235" s="77"/>
      <c r="P235" s="77"/>
      <c r="Q235" s="77"/>
      <c r="R235" s="77"/>
      <c r="S235" s="77"/>
    </row>
    <row r="236" spans="1:19" s="111" customFormat="1" ht="27" customHeight="1" x14ac:dyDescent="0.25">
      <c r="A236" s="276" t="s">
        <v>47</v>
      </c>
      <c r="B236" s="286" t="s">
        <v>270</v>
      </c>
      <c r="C236" s="154" t="s">
        <v>2</v>
      </c>
      <c r="D236" s="177">
        <f>SUM(D237:D240)</f>
        <v>113814.7448</v>
      </c>
      <c r="E236" s="177">
        <f t="shared" ref="E236:G236" si="53">SUM(E237:E240)</f>
        <v>82445.575960000002</v>
      </c>
      <c r="F236" s="177">
        <f t="shared" si="53"/>
        <v>75942.614960000006</v>
      </c>
      <c r="G236" s="292">
        <f t="shared" si="53"/>
        <v>66.724759690363072</v>
      </c>
      <c r="H236" s="303"/>
      <c r="I236" s="287" t="s">
        <v>162</v>
      </c>
      <c r="J236" s="287">
        <v>4</v>
      </c>
      <c r="K236" s="276" t="s">
        <v>271</v>
      </c>
      <c r="L236" s="152"/>
      <c r="M236" s="183">
        <v>826</v>
      </c>
      <c r="N236" s="77"/>
      <c r="O236" s="77"/>
      <c r="P236" s="77"/>
      <c r="Q236" s="77"/>
      <c r="R236" s="77"/>
      <c r="S236" s="77"/>
    </row>
    <row r="237" spans="1:19" s="111" customFormat="1" ht="21" customHeight="1" x14ac:dyDescent="0.25">
      <c r="A237" s="279"/>
      <c r="B237" s="288"/>
      <c r="C237" s="24" t="s">
        <v>164</v>
      </c>
      <c r="D237" s="281">
        <f t="shared" ref="D237:G240" si="54">D242+D247+D252+D257</f>
        <v>113814.7448</v>
      </c>
      <c r="E237" s="281">
        <f t="shared" si="54"/>
        <v>82445.575960000002</v>
      </c>
      <c r="F237" s="281">
        <f>F242+F247+F252+F257</f>
        <v>75942.614960000006</v>
      </c>
      <c r="G237" s="295">
        <f>F237/D237*100</f>
        <v>66.724759690363072</v>
      </c>
      <c r="H237" s="304"/>
      <c r="I237" s="287" t="s">
        <v>165</v>
      </c>
      <c r="J237" s="287">
        <v>1</v>
      </c>
      <c r="K237" s="279"/>
      <c r="L237" s="280"/>
      <c r="M237" s="185"/>
      <c r="N237" s="77"/>
      <c r="O237" s="77"/>
      <c r="P237" s="77"/>
      <c r="Q237" s="77"/>
      <c r="R237" s="77"/>
      <c r="S237" s="77"/>
    </row>
    <row r="238" spans="1:19" s="111" customFormat="1" ht="25.5" customHeight="1" x14ac:dyDescent="0.25">
      <c r="A238" s="279"/>
      <c r="B238" s="288"/>
      <c r="C238" s="24" t="s">
        <v>166</v>
      </c>
      <c r="D238" s="281">
        <f t="shared" si="54"/>
        <v>0</v>
      </c>
      <c r="E238" s="281">
        <f t="shared" si="54"/>
        <v>0</v>
      </c>
      <c r="F238" s="281">
        <f t="shared" si="54"/>
        <v>0</v>
      </c>
      <c r="G238" s="295">
        <f t="shared" si="54"/>
        <v>0</v>
      </c>
      <c r="H238" s="304"/>
      <c r="I238" s="287" t="s">
        <v>167</v>
      </c>
      <c r="J238" s="287">
        <v>3</v>
      </c>
      <c r="K238" s="279"/>
      <c r="L238" s="280"/>
      <c r="M238" s="185"/>
      <c r="N238" s="77"/>
      <c r="O238" s="77"/>
      <c r="P238" s="77"/>
      <c r="Q238" s="77"/>
      <c r="R238" s="77"/>
      <c r="S238" s="77"/>
    </row>
    <row r="239" spans="1:19" s="111" customFormat="1" ht="20.25" customHeight="1" x14ac:dyDescent="0.25">
      <c r="A239" s="279"/>
      <c r="B239" s="288"/>
      <c r="C239" s="24" t="s">
        <v>1</v>
      </c>
      <c r="D239" s="281">
        <f t="shared" si="54"/>
        <v>0</v>
      </c>
      <c r="E239" s="281">
        <f t="shared" si="54"/>
        <v>0</v>
      </c>
      <c r="F239" s="281">
        <f t="shared" si="54"/>
        <v>0</v>
      </c>
      <c r="G239" s="295">
        <f t="shared" si="54"/>
        <v>0</v>
      </c>
      <c r="H239" s="304"/>
      <c r="I239" s="287" t="s">
        <v>168</v>
      </c>
      <c r="J239" s="287">
        <v>0</v>
      </c>
      <c r="K239" s="279"/>
      <c r="L239" s="280"/>
      <c r="M239" s="185"/>
      <c r="N239" s="77"/>
      <c r="O239" s="77"/>
      <c r="P239" s="77"/>
      <c r="Q239" s="77"/>
      <c r="R239" s="77"/>
      <c r="S239" s="77"/>
    </row>
    <row r="240" spans="1:19" s="111" customFormat="1" ht="22.5" customHeight="1" x14ac:dyDescent="0.25">
      <c r="A240" s="285"/>
      <c r="B240" s="289"/>
      <c r="C240" s="24" t="s">
        <v>0</v>
      </c>
      <c r="D240" s="281">
        <f t="shared" si="54"/>
        <v>0</v>
      </c>
      <c r="E240" s="281">
        <f t="shared" si="54"/>
        <v>0</v>
      </c>
      <c r="F240" s="281">
        <f t="shared" si="54"/>
        <v>0</v>
      </c>
      <c r="G240" s="295">
        <f t="shared" si="54"/>
        <v>0</v>
      </c>
      <c r="H240" s="305"/>
      <c r="I240" s="287" t="s">
        <v>169</v>
      </c>
      <c r="J240" s="290">
        <f>(J237+0.5*J238)/J236</f>
        <v>0.625</v>
      </c>
      <c r="K240" s="285"/>
      <c r="L240" s="280"/>
      <c r="M240" s="187"/>
      <c r="N240" s="77"/>
      <c r="O240" s="77"/>
      <c r="P240" s="77"/>
      <c r="Q240" s="77"/>
      <c r="R240" s="77"/>
      <c r="S240" s="77"/>
    </row>
    <row r="241" spans="1:19" s="111" customFormat="1" ht="38.25" customHeight="1" x14ac:dyDescent="0.25">
      <c r="A241" s="276" t="s">
        <v>272</v>
      </c>
      <c r="B241" s="286" t="s">
        <v>273</v>
      </c>
      <c r="C241" s="154" t="s">
        <v>2</v>
      </c>
      <c r="D241" s="177">
        <f>SUM(D242:D245)</f>
        <v>424.5</v>
      </c>
      <c r="E241" s="177">
        <f t="shared" ref="E241:G241" si="55">SUM(E242:E245)</f>
        <v>235.70796000000001</v>
      </c>
      <c r="F241" s="177">
        <f t="shared" si="55"/>
        <v>235.70796000000001</v>
      </c>
      <c r="G241" s="292">
        <f t="shared" si="55"/>
        <v>55.526021201413435</v>
      </c>
      <c r="H241" s="293" t="s">
        <v>274</v>
      </c>
      <c r="I241" s="183" t="s">
        <v>528</v>
      </c>
      <c r="J241" s="183" t="s">
        <v>211</v>
      </c>
      <c r="K241" s="276" t="s">
        <v>271</v>
      </c>
      <c r="L241" s="152" t="s">
        <v>529</v>
      </c>
      <c r="M241" s="152">
        <v>826</v>
      </c>
      <c r="N241" s="77"/>
      <c r="O241" s="77"/>
      <c r="P241" s="77"/>
      <c r="Q241" s="77"/>
      <c r="R241" s="77"/>
      <c r="S241" s="77"/>
    </row>
    <row r="242" spans="1:19" s="111" customFormat="1" ht="27" customHeight="1" x14ac:dyDescent="0.25">
      <c r="A242" s="279"/>
      <c r="B242" s="288"/>
      <c r="C242" s="24" t="s">
        <v>164</v>
      </c>
      <c r="D242" s="281">
        <v>424.5</v>
      </c>
      <c r="E242" s="281">
        <v>235.70796000000001</v>
      </c>
      <c r="F242" s="281">
        <v>235.70796000000001</v>
      </c>
      <c r="G242" s="282">
        <f>F242/D242*100</f>
        <v>55.526021201413435</v>
      </c>
      <c r="H242" s="296"/>
      <c r="I242" s="185"/>
      <c r="J242" s="185"/>
      <c r="K242" s="279"/>
      <c r="L242" s="280"/>
      <c r="M242" s="280"/>
      <c r="N242" s="77"/>
      <c r="O242" s="77"/>
      <c r="P242" s="77"/>
      <c r="Q242" s="77"/>
      <c r="R242" s="77"/>
      <c r="S242" s="77"/>
    </row>
    <row r="243" spans="1:19" s="111" customFormat="1" ht="21" customHeight="1" x14ac:dyDescent="0.25">
      <c r="A243" s="279"/>
      <c r="B243" s="288"/>
      <c r="C243" s="24" t="s">
        <v>166</v>
      </c>
      <c r="D243" s="281">
        <v>0</v>
      </c>
      <c r="E243" s="281">
        <v>0</v>
      </c>
      <c r="F243" s="281">
        <v>0</v>
      </c>
      <c r="G243" s="295">
        <v>0</v>
      </c>
      <c r="H243" s="296"/>
      <c r="I243" s="185"/>
      <c r="J243" s="185"/>
      <c r="K243" s="279"/>
      <c r="L243" s="280"/>
      <c r="M243" s="280"/>
      <c r="N243" s="77"/>
      <c r="O243" s="77"/>
      <c r="P243" s="77"/>
      <c r="Q243" s="77"/>
      <c r="R243" s="77"/>
      <c r="S243" s="77"/>
    </row>
    <row r="244" spans="1:19" s="111" customFormat="1" ht="20.25" customHeight="1" x14ac:dyDescent="0.25">
      <c r="A244" s="279"/>
      <c r="B244" s="288"/>
      <c r="C244" s="24" t="s">
        <v>1</v>
      </c>
      <c r="D244" s="281">
        <v>0</v>
      </c>
      <c r="E244" s="281">
        <v>0</v>
      </c>
      <c r="F244" s="281">
        <v>0</v>
      </c>
      <c r="G244" s="295">
        <v>0</v>
      </c>
      <c r="H244" s="296"/>
      <c r="I244" s="185"/>
      <c r="J244" s="185"/>
      <c r="K244" s="279"/>
      <c r="L244" s="280"/>
      <c r="M244" s="280"/>
      <c r="N244" s="77"/>
      <c r="O244" s="77"/>
      <c r="P244" s="77"/>
      <c r="Q244" s="77"/>
      <c r="R244" s="77"/>
      <c r="S244" s="77"/>
    </row>
    <row r="245" spans="1:19" s="111" customFormat="1" ht="34.5" customHeight="1" x14ac:dyDescent="0.25">
      <c r="A245" s="285"/>
      <c r="B245" s="289"/>
      <c r="C245" s="24" t="s">
        <v>0</v>
      </c>
      <c r="D245" s="281">
        <v>0</v>
      </c>
      <c r="E245" s="281">
        <v>0</v>
      </c>
      <c r="F245" s="281">
        <v>0</v>
      </c>
      <c r="G245" s="295">
        <v>0</v>
      </c>
      <c r="H245" s="298"/>
      <c r="I245" s="187"/>
      <c r="J245" s="187"/>
      <c r="K245" s="285"/>
      <c r="L245" s="280"/>
      <c r="M245" s="280"/>
      <c r="N245" s="77"/>
      <c r="O245" s="77"/>
      <c r="P245" s="77"/>
      <c r="Q245" s="77"/>
      <c r="R245" s="77"/>
      <c r="S245" s="77"/>
    </row>
    <row r="246" spans="1:19" s="111" customFormat="1" ht="30.75" customHeight="1" x14ac:dyDescent="0.25">
      <c r="A246" s="306" t="s">
        <v>275</v>
      </c>
      <c r="B246" s="307" t="s">
        <v>276</v>
      </c>
      <c r="C246" s="154" t="s">
        <v>2</v>
      </c>
      <c r="D246" s="177">
        <f>SUM(D247:D250)</f>
        <v>373.62</v>
      </c>
      <c r="E246" s="177">
        <f t="shared" ref="E246:G246" si="56">SUM(E247:E250)</f>
        <v>200.46799999999999</v>
      </c>
      <c r="F246" s="177">
        <f t="shared" si="56"/>
        <v>200.46799999999999</v>
      </c>
      <c r="G246" s="292">
        <f t="shared" si="56"/>
        <v>53.655585889406346</v>
      </c>
      <c r="H246" s="308" t="s">
        <v>277</v>
      </c>
      <c r="I246" s="183" t="s">
        <v>278</v>
      </c>
      <c r="J246" s="183" t="s">
        <v>211</v>
      </c>
      <c r="K246" s="276" t="s">
        <v>271</v>
      </c>
      <c r="L246" s="152" t="s">
        <v>481</v>
      </c>
      <c r="M246" s="152">
        <v>826</v>
      </c>
      <c r="N246" s="77"/>
      <c r="O246" s="77"/>
      <c r="P246" s="77"/>
      <c r="Q246" s="77"/>
      <c r="R246" s="77"/>
      <c r="S246" s="77"/>
    </row>
    <row r="247" spans="1:19" s="111" customFormat="1" ht="20.25" customHeight="1" x14ac:dyDescent="0.25">
      <c r="A247" s="309"/>
      <c r="B247" s="310"/>
      <c r="C247" s="24" t="s">
        <v>164</v>
      </c>
      <c r="D247" s="281">
        <v>373.62</v>
      </c>
      <c r="E247" s="281">
        <v>200.46799999999999</v>
      </c>
      <c r="F247" s="281">
        <v>200.46799999999999</v>
      </c>
      <c r="G247" s="282">
        <f>F247/D247*100</f>
        <v>53.655585889406346</v>
      </c>
      <c r="H247" s="311"/>
      <c r="I247" s="185"/>
      <c r="J247" s="185"/>
      <c r="K247" s="279"/>
      <c r="L247" s="280"/>
      <c r="M247" s="280"/>
      <c r="N247" s="77"/>
      <c r="O247" s="77"/>
      <c r="P247" s="77"/>
      <c r="Q247" s="77"/>
      <c r="R247" s="77"/>
      <c r="S247" s="77"/>
    </row>
    <row r="248" spans="1:19" s="111" customFormat="1" ht="16.5" customHeight="1" x14ac:dyDescent="0.25">
      <c r="A248" s="309"/>
      <c r="B248" s="310"/>
      <c r="C248" s="24" t="s">
        <v>166</v>
      </c>
      <c r="D248" s="281">
        <v>0</v>
      </c>
      <c r="E248" s="281">
        <v>0</v>
      </c>
      <c r="F248" s="281">
        <v>0</v>
      </c>
      <c r="G248" s="295">
        <v>0</v>
      </c>
      <c r="H248" s="311"/>
      <c r="I248" s="185"/>
      <c r="J248" s="185"/>
      <c r="K248" s="279"/>
      <c r="L248" s="280"/>
      <c r="M248" s="280"/>
      <c r="N248" s="77"/>
      <c r="O248" s="77"/>
      <c r="P248" s="77"/>
      <c r="Q248" s="77"/>
      <c r="R248" s="77"/>
      <c r="S248" s="77"/>
    </row>
    <row r="249" spans="1:19" s="111" customFormat="1" ht="18.75" customHeight="1" x14ac:dyDescent="0.25">
      <c r="A249" s="309"/>
      <c r="B249" s="310"/>
      <c r="C249" s="24" t="s">
        <v>1</v>
      </c>
      <c r="D249" s="281">
        <v>0</v>
      </c>
      <c r="E249" s="281">
        <v>0</v>
      </c>
      <c r="F249" s="281">
        <v>0</v>
      </c>
      <c r="G249" s="295">
        <v>0</v>
      </c>
      <c r="H249" s="311"/>
      <c r="I249" s="185"/>
      <c r="J249" s="185"/>
      <c r="K249" s="279"/>
      <c r="L249" s="280"/>
      <c r="M249" s="280"/>
      <c r="N249" s="77"/>
      <c r="O249" s="77"/>
      <c r="P249" s="77"/>
      <c r="Q249" s="77"/>
      <c r="R249" s="77"/>
      <c r="S249" s="77"/>
    </row>
    <row r="250" spans="1:19" s="111" customFormat="1" ht="15" customHeight="1" x14ac:dyDescent="0.25">
      <c r="A250" s="312"/>
      <c r="B250" s="313"/>
      <c r="C250" s="24" t="s">
        <v>0</v>
      </c>
      <c r="D250" s="281">
        <v>0</v>
      </c>
      <c r="E250" s="281">
        <v>0</v>
      </c>
      <c r="F250" s="281">
        <v>0</v>
      </c>
      <c r="G250" s="295">
        <v>0</v>
      </c>
      <c r="H250" s="314"/>
      <c r="I250" s="187"/>
      <c r="J250" s="187"/>
      <c r="K250" s="285"/>
      <c r="L250" s="280"/>
      <c r="M250" s="280"/>
      <c r="N250" s="77"/>
      <c r="O250" s="77"/>
      <c r="P250" s="77"/>
      <c r="Q250" s="77"/>
      <c r="R250" s="77"/>
      <c r="S250" s="77"/>
    </row>
    <row r="251" spans="1:19" s="111" customFormat="1" ht="20.25" customHeight="1" x14ac:dyDescent="0.25">
      <c r="A251" s="306" t="s">
        <v>279</v>
      </c>
      <c r="B251" s="159" t="s">
        <v>280</v>
      </c>
      <c r="C251" s="154" t="s">
        <v>2</v>
      </c>
      <c r="D251" s="177">
        <f>SUM(D252:D255)</f>
        <v>1216.4000000000001</v>
      </c>
      <c r="E251" s="177">
        <f t="shared" ref="E251:G251" si="57">SUM(E252:E255)</f>
        <v>1216.4000000000001</v>
      </c>
      <c r="F251" s="177">
        <f t="shared" si="57"/>
        <v>1216.4000000000001</v>
      </c>
      <c r="G251" s="292">
        <f t="shared" si="57"/>
        <v>100</v>
      </c>
      <c r="H251" s="293" t="s">
        <v>281</v>
      </c>
      <c r="I251" s="183" t="s">
        <v>530</v>
      </c>
      <c r="J251" s="183" t="s">
        <v>181</v>
      </c>
      <c r="K251" s="276" t="s">
        <v>271</v>
      </c>
      <c r="L251" s="152"/>
      <c r="M251" s="152">
        <v>826</v>
      </c>
      <c r="N251" s="77"/>
      <c r="O251" s="77"/>
      <c r="P251" s="77"/>
      <c r="Q251" s="77"/>
      <c r="R251" s="77"/>
      <c r="S251" s="77"/>
    </row>
    <row r="252" spans="1:19" s="111" customFormat="1" ht="15" customHeight="1" x14ac:dyDescent="0.25">
      <c r="A252" s="309"/>
      <c r="B252" s="168"/>
      <c r="C252" s="24" t="s">
        <v>164</v>
      </c>
      <c r="D252" s="281">
        <v>1216.4000000000001</v>
      </c>
      <c r="E252" s="281">
        <v>1216.4000000000001</v>
      </c>
      <c r="F252" s="281">
        <v>1216.4000000000001</v>
      </c>
      <c r="G252" s="282">
        <f>F252/D252*100</f>
        <v>100</v>
      </c>
      <c r="H252" s="296"/>
      <c r="I252" s="185"/>
      <c r="J252" s="185"/>
      <c r="K252" s="279"/>
      <c r="L252" s="280"/>
      <c r="M252" s="280"/>
      <c r="N252" s="77"/>
      <c r="O252" s="77"/>
      <c r="P252" s="77"/>
      <c r="Q252" s="77"/>
      <c r="R252" s="77"/>
      <c r="S252" s="77"/>
    </row>
    <row r="253" spans="1:19" s="111" customFormat="1" ht="15" customHeight="1" x14ac:dyDescent="0.25">
      <c r="A253" s="309"/>
      <c r="B253" s="168"/>
      <c r="C253" s="24" t="s">
        <v>166</v>
      </c>
      <c r="D253" s="281">
        <v>0</v>
      </c>
      <c r="E253" s="281">
        <v>0</v>
      </c>
      <c r="F253" s="281">
        <v>0</v>
      </c>
      <c r="G253" s="295">
        <v>0</v>
      </c>
      <c r="H253" s="296"/>
      <c r="I253" s="185"/>
      <c r="J253" s="185"/>
      <c r="K253" s="279"/>
      <c r="L253" s="280"/>
      <c r="M253" s="280"/>
      <c r="N253" s="77"/>
      <c r="O253" s="77"/>
      <c r="P253" s="77"/>
      <c r="Q253" s="77"/>
      <c r="R253" s="77"/>
      <c r="S253" s="77"/>
    </row>
    <row r="254" spans="1:19" s="111" customFormat="1" ht="15" customHeight="1" x14ac:dyDescent="0.25">
      <c r="A254" s="309"/>
      <c r="B254" s="168"/>
      <c r="C254" s="24" t="s">
        <v>1</v>
      </c>
      <c r="D254" s="281">
        <v>0</v>
      </c>
      <c r="E254" s="281">
        <v>0</v>
      </c>
      <c r="F254" s="281">
        <v>0</v>
      </c>
      <c r="G254" s="295">
        <v>0</v>
      </c>
      <c r="H254" s="296"/>
      <c r="I254" s="185"/>
      <c r="J254" s="185"/>
      <c r="K254" s="279"/>
      <c r="L254" s="280"/>
      <c r="M254" s="280"/>
      <c r="N254" s="77"/>
      <c r="O254" s="77"/>
      <c r="P254" s="77"/>
      <c r="Q254" s="77"/>
      <c r="R254" s="77"/>
      <c r="S254" s="77"/>
    </row>
    <row r="255" spans="1:19" s="111" customFormat="1" ht="23.25" customHeight="1" x14ac:dyDescent="0.25">
      <c r="A255" s="312"/>
      <c r="B255" s="173"/>
      <c r="C255" s="24" t="s">
        <v>0</v>
      </c>
      <c r="D255" s="281">
        <v>0</v>
      </c>
      <c r="E255" s="281">
        <v>0</v>
      </c>
      <c r="F255" s="281">
        <v>0</v>
      </c>
      <c r="G255" s="295">
        <v>0</v>
      </c>
      <c r="H255" s="298"/>
      <c r="I255" s="187"/>
      <c r="J255" s="187"/>
      <c r="K255" s="285"/>
      <c r="L255" s="280"/>
      <c r="M255" s="280"/>
      <c r="N255" s="77"/>
      <c r="O255" s="77"/>
      <c r="P255" s="77"/>
      <c r="Q255" s="77"/>
      <c r="R255" s="77"/>
      <c r="S255" s="77"/>
    </row>
    <row r="256" spans="1:19" s="111" customFormat="1" ht="68.25" customHeight="1" x14ac:dyDescent="0.25">
      <c r="A256" s="276" t="s">
        <v>282</v>
      </c>
      <c r="B256" s="315" t="s">
        <v>283</v>
      </c>
      <c r="C256" s="154" t="s">
        <v>2</v>
      </c>
      <c r="D256" s="177">
        <f>SUM(D257:D260)</f>
        <v>111800.2248</v>
      </c>
      <c r="E256" s="177">
        <f t="shared" ref="E256:G256" si="58">SUM(E257:E260)</f>
        <v>80793</v>
      </c>
      <c r="F256" s="177">
        <f t="shared" si="58"/>
        <v>74290.039000000004</v>
      </c>
      <c r="G256" s="292">
        <f t="shared" si="58"/>
        <v>66.448917372838778</v>
      </c>
      <c r="H256" s="316" t="s">
        <v>284</v>
      </c>
      <c r="I256" s="308" t="s">
        <v>626</v>
      </c>
      <c r="J256" s="276" t="s">
        <v>211</v>
      </c>
      <c r="K256" s="276" t="s">
        <v>271</v>
      </c>
      <c r="L256" s="152" t="s">
        <v>531</v>
      </c>
      <c r="M256" s="152">
        <v>826</v>
      </c>
      <c r="N256" s="77"/>
      <c r="O256" s="77"/>
      <c r="P256" s="77"/>
      <c r="Q256" s="77"/>
      <c r="R256" s="77"/>
      <c r="S256" s="77"/>
    </row>
    <row r="257" spans="1:19" s="111" customFormat="1" ht="54" customHeight="1" x14ac:dyDescent="0.25">
      <c r="A257" s="279"/>
      <c r="B257" s="317"/>
      <c r="C257" s="24" t="s">
        <v>164</v>
      </c>
      <c r="D257" s="281">
        <v>111800.2248</v>
      </c>
      <c r="E257" s="281">
        <v>80793</v>
      </c>
      <c r="F257" s="281">
        <v>74290.039000000004</v>
      </c>
      <c r="G257" s="282">
        <f>F257/D257*100</f>
        <v>66.448917372838778</v>
      </c>
      <c r="H257" s="318"/>
      <c r="I257" s="319"/>
      <c r="J257" s="320"/>
      <c r="K257" s="279"/>
      <c r="L257" s="280"/>
      <c r="M257" s="280"/>
      <c r="N257" s="77"/>
      <c r="O257" s="77"/>
      <c r="P257" s="77"/>
      <c r="Q257" s="77"/>
      <c r="R257" s="77"/>
      <c r="S257" s="77"/>
    </row>
    <row r="258" spans="1:19" s="111" customFormat="1" ht="34.5" customHeight="1" x14ac:dyDescent="0.25">
      <c r="A258" s="279"/>
      <c r="B258" s="317"/>
      <c r="C258" s="24" t="s">
        <v>166</v>
      </c>
      <c r="D258" s="281">
        <v>0</v>
      </c>
      <c r="E258" s="281">
        <v>0</v>
      </c>
      <c r="F258" s="281">
        <v>0</v>
      </c>
      <c r="G258" s="295">
        <v>0</v>
      </c>
      <c r="H258" s="318"/>
      <c r="I258" s="319"/>
      <c r="J258" s="320"/>
      <c r="K258" s="279"/>
      <c r="L258" s="280"/>
      <c r="M258" s="280"/>
      <c r="N258" s="77"/>
      <c r="O258" s="77"/>
      <c r="P258" s="77"/>
      <c r="Q258" s="77"/>
      <c r="R258" s="77"/>
      <c r="S258" s="77"/>
    </row>
    <row r="259" spans="1:19" s="111" customFormat="1" ht="41.25" customHeight="1" x14ac:dyDescent="0.25">
      <c r="A259" s="279"/>
      <c r="B259" s="317"/>
      <c r="C259" s="24" t="s">
        <v>1</v>
      </c>
      <c r="D259" s="281">
        <v>0</v>
      </c>
      <c r="E259" s="281">
        <v>0</v>
      </c>
      <c r="F259" s="281">
        <v>0</v>
      </c>
      <c r="G259" s="295">
        <v>0</v>
      </c>
      <c r="H259" s="318"/>
      <c r="I259" s="319"/>
      <c r="J259" s="320"/>
      <c r="K259" s="279"/>
      <c r="L259" s="280"/>
      <c r="M259" s="280"/>
      <c r="N259" s="77"/>
      <c r="O259" s="77"/>
      <c r="P259" s="77"/>
      <c r="Q259" s="77"/>
      <c r="R259" s="77"/>
      <c r="S259" s="77"/>
    </row>
    <row r="260" spans="1:19" s="111" customFormat="1" ht="76.5" customHeight="1" x14ac:dyDescent="0.25">
      <c r="A260" s="285"/>
      <c r="B260" s="321"/>
      <c r="C260" s="24" t="s">
        <v>0</v>
      </c>
      <c r="D260" s="281">
        <v>0</v>
      </c>
      <c r="E260" s="281">
        <v>0</v>
      </c>
      <c r="F260" s="281">
        <v>0</v>
      </c>
      <c r="G260" s="295">
        <v>0</v>
      </c>
      <c r="H260" s="322"/>
      <c r="I260" s="323"/>
      <c r="J260" s="324"/>
      <c r="K260" s="285"/>
      <c r="L260" s="280"/>
      <c r="M260" s="280"/>
      <c r="N260" s="77"/>
      <c r="O260" s="77"/>
      <c r="P260" s="77"/>
      <c r="Q260" s="77"/>
      <c r="R260" s="77"/>
      <c r="S260" s="77"/>
    </row>
    <row r="261" spans="1:19" s="111" customFormat="1" ht="26.25" customHeight="1" x14ac:dyDescent="0.25">
      <c r="A261" s="325" t="s">
        <v>48</v>
      </c>
      <c r="B261" s="286" t="s">
        <v>482</v>
      </c>
      <c r="C261" s="154" t="s">
        <v>2</v>
      </c>
      <c r="D261" s="177">
        <f>SUM(D262:D265)</f>
        <v>1946.365</v>
      </c>
      <c r="E261" s="177">
        <f t="shared" ref="E261:G261" si="59">SUM(E262:E265)</f>
        <v>1378.2508</v>
      </c>
      <c r="F261" s="177">
        <f t="shared" si="59"/>
        <v>1378.2508</v>
      </c>
      <c r="G261" s="292">
        <f t="shared" si="59"/>
        <v>70.811528156332443</v>
      </c>
      <c r="H261" s="293"/>
      <c r="I261" s="326" t="s">
        <v>162</v>
      </c>
      <c r="J261" s="326">
        <v>3</v>
      </c>
      <c r="K261" s="276" t="s">
        <v>271</v>
      </c>
      <c r="L261" s="152"/>
      <c r="M261" s="183">
        <v>826</v>
      </c>
      <c r="N261" s="77"/>
      <c r="O261" s="77"/>
      <c r="P261" s="77"/>
      <c r="Q261" s="77"/>
      <c r="R261" s="77"/>
      <c r="S261" s="77"/>
    </row>
    <row r="262" spans="1:19" s="111" customFormat="1" ht="22.5" customHeight="1" x14ac:dyDescent="0.25">
      <c r="A262" s="327"/>
      <c r="B262" s="288"/>
      <c r="C262" s="24" t="s">
        <v>164</v>
      </c>
      <c r="D262" s="281">
        <f t="shared" ref="D262:F265" si="60">D267+D272</f>
        <v>1946.365</v>
      </c>
      <c r="E262" s="281">
        <f t="shared" si="60"/>
        <v>1378.2508</v>
      </c>
      <c r="F262" s="281">
        <f t="shared" si="60"/>
        <v>1378.2508</v>
      </c>
      <c r="G262" s="295">
        <f>F262/D262*100</f>
        <v>70.811528156332443</v>
      </c>
      <c r="H262" s="296"/>
      <c r="I262" s="328" t="s">
        <v>165</v>
      </c>
      <c r="J262" s="329">
        <v>0</v>
      </c>
      <c r="K262" s="279"/>
      <c r="L262" s="280"/>
      <c r="M262" s="185"/>
      <c r="N262" s="77"/>
      <c r="O262" s="77"/>
      <c r="P262" s="77"/>
      <c r="Q262" s="77"/>
      <c r="R262" s="77"/>
      <c r="S262" s="77"/>
    </row>
    <row r="263" spans="1:19" s="111" customFormat="1" ht="21" customHeight="1" x14ac:dyDescent="0.25">
      <c r="A263" s="327"/>
      <c r="B263" s="288"/>
      <c r="C263" s="24" t="s">
        <v>166</v>
      </c>
      <c r="D263" s="281">
        <f t="shared" si="60"/>
        <v>0</v>
      </c>
      <c r="E263" s="281">
        <f t="shared" si="60"/>
        <v>0</v>
      </c>
      <c r="F263" s="281">
        <f t="shared" si="60"/>
        <v>0</v>
      </c>
      <c r="G263" s="295">
        <f>G268+G273</f>
        <v>0</v>
      </c>
      <c r="H263" s="296"/>
      <c r="I263" s="328" t="s">
        <v>167</v>
      </c>
      <c r="J263" s="329">
        <v>3</v>
      </c>
      <c r="K263" s="279"/>
      <c r="L263" s="280"/>
      <c r="M263" s="185"/>
      <c r="N263" s="77"/>
      <c r="O263" s="77"/>
      <c r="P263" s="77"/>
      <c r="Q263" s="77"/>
      <c r="R263" s="77"/>
      <c r="S263" s="77"/>
    </row>
    <row r="264" spans="1:19" s="111" customFormat="1" ht="21.75" customHeight="1" x14ac:dyDescent="0.25">
      <c r="A264" s="327"/>
      <c r="B264" s="288"/>
      <c r="C264" s="24" t="s">
        <v>1</v>
      </c>
      <c r="D264" s="281">
        <f t="shared" si="60"/>
        <v>0</v>
      </c>
      <c r="E264" s="281">
        <f t="shared" si="60"/>
        <v>0</v>
      </c>
      <c r="F264" s="281">
        <f t="shared" si="60"/>
        <v>0</v>
      </c>
      <c r="G264" s="295">
        <f>G269+G274</f>
        <v>0</v>
      </c>
      <c r="H264" s="296"/>
      <c r="I264" s="328" t="s">
        <v>168</v>
      </c>
      <c r="J264" s="329">
        <v>0</v>
      </c>
      <c r="K264" s="279"/>
      <c r="L264" s="280"/>
      <c r="M264" s="185"/>
      <c r="N264" s="77"/>
      <c r="O264" s="77"/>
      <c r="P264" s="77"/>
      <c r="Q264" s="77"/>
      <c r="R264" s="77"/>
      <c r="S264" s="77"/>
    </row>
    <row r="265" spans="1:19" s="111" customFormat="1" ht="21.75" customHeight="1" x14ac:dyDescent="0.25">
      <c r="A265" s="330"/>
      <c r="B265" s="289"/>
      <c r="C265" s="24" t="s">
        <v>0</v>
      </c>
      <c r="D265" s="281">
        <f t="shared" si="60"/>
        <v>0</v>
      </c>
      <c r="E265" s="281">
        <f t="shared" si="60"/>
        <v>0</v>
      </c>
      <c r="F265" s="281">
        <f t="shared" si="60"/>
        <v>0</v>
      </c>
      <c r="G265" s="295">
        <f>G270+G275</f>
        <v>0</v>
      </c>
      <c r="H265" s="298"/>
      <c r="I265" s="328" t="s">
        <v>169</v>
      </c>
      <c r="J265" s="290">
        <f>(J262+0.5*J263)/J261</f>
        <v>0.5</v>
      </c>
      <c r="K265" s="285"/>
      <c r="L265" s="280"/>
      <c r="M265" s="187"/>
      <c r="N265" s="77"/>
      <c r="O265" s="77"/>
      <c r="P265" s="77"/>
      <c r="Q265" s="77"/>
      <c r="R265" s="77"/>
      <c r="S265" s="77"/>
    </row>
    <row r="266" spans="1:19" s="111" customFormat="1" ht="49.5" customHeight="1" x14ac:dyDescent="0.25">
      <c r="A266" s="276" t="s">
        <v>285</v>
      </c>
      <c r="B266" s="159" t="s">
        <v>286</v>
      </c>
      <c r="C266" s="154" t="s">
        <v>2</v>
      </c>
      <c r="D266" s="177">
        <f>SUM(D267:D270)</f>
        <v>1744.4680000000001</v>
      </c>
      <c r="E266" s="177">
        <f t="shared" ref="E266:G266" si="61">SUM(E267:E270)</f>
        <v>1223.5898</v>
      </c>
      <c r="F266" s="177">
        <f t="shared" si="61"/>
        <v>1223.5898</v>
      </c>
      <c r="G266" s="292">
        <f t="shared" si="61"/>
        <v>70.141143317045646</v>
      </c>
      <c r="H266" s="293" t="s">
        <v>287</v>
      </c>
      <c r="I266" s="308" t="s">
        <v>532</v>
      </c>
      <c r="J266" s="331" t="s">
        <v>211</v>
      </c>
      <c r="K266" s="276" t="s">
        <v>271</v>
      </c>
      <c r="L266" s="165"/>
      <c r="M266" s="152">
        <v>826</v>
      </c>
      <c r="N266" s="77"/>
      <c r="O266" s="77"/>
      <c r="P266" s="77"/>
      <c r="Q266" s="77"/>
      <c r="R266" s="77"/>
      <c r="S266" s="77"/>
    </row>
    <row r="267" spans="1:19" s="111" customFormat="1" ht="39" customHeight="1" x14ac:dyDescent="0.25">
      <c r="A267" s="279"/>
      <c r="B267" s="168"/>
      <c r="C267" s="24" t="s">
        <v>164</v>
      </c>
      <c r="D267" s="281">
        <v>1744.4680000000001</v>
      </c>
      <c r="E267" s="281">
        <v>1223.5898</v>
      </c>
      <c r="F267" s="281">
        <v>1223.5898</v>
      </c>
      <c r="G267" s="295">
        <f>F267/D267*100</f>
        <v>70.141143317045646</v>
      </c>
      <c r="H267" s="296"/>
      <c r="I267" s="311"/>
      <c r="J267" s="332"/>
      <c r="K267" s="279"/>
      <c r="L267" s="311"/>
      <c r="M267" s="280"/>
      <c r="N267" s="77"/>
      <c r="O267" s="77"/>
      <c r="P267" s="77"/>
      <c r="Q267" s="77"/>
      <c r="R267" s="77"/>
      <c r="S267" s="77"/>
    </row>
    <row r="268" spans="1:19" s="111" customFormat="1" ht="48" customHeight="1" x14ac:dyDescent="0.25">
      <c r="A268" s="279"/>
      <c r="B268" s="168"/>
      <c r="C268" s="24" t="s">
        <v>166</v>
      </c>
      <c r="D268" s="281">
        <v>0</v>
      </c>
      <c r="E268" s="281">
        <v>0</v>
      </c>
      <c r="F268" s="281">
        <v>0</v>
      </c>
      <c r="G268" s="295">
        <v>0</v>
      </c>
      <c r="H268" s="296"/>
      <c r="I268" s="311"/>
      <c r="J268" s="332"/>
      <c r="K268" s="279"/>
      <c r="L268" s="311"/>
      <c r="M268" s="280"/>
      <c r="N268" s="77"/>
      <c r="O268" s="77"/>
      <c r="P268" s="77"/>
      <c r="Q268" s="77"/>
      <c r="R268" s="77"/>
      <c r="S268" s="77"/>
    </row>
    <row r="269" spans="1:19" s="111" customFormat="1" ht="42.75" customHeight="1" x14ac:dyDescent="0.25">
      <c r="A269" s="279"/>
      <c r="B269" s="168"/>
      <c r="C269" s="24" t="s">
        <v>1</v>
      </c>
      <c r="D269" s="281">
        <v>0</v>
      </c>
      <c r="E269" s="281">
        <v>0</v>
      </c>
      <c r="F269" s="281">
        <v>0</v>
      </c>
      <c r="G269" s="295">
        <v>0</v>
      </c>
      <c r="H269" s="296"/>
      <c r="I269" s="311"/>
      <c r="J269" s="332"/>
      <c r="K269" s="279"/>
      <c r="L269" s="311"/>
      <c r="M269" s="280"/>
      <c r="N269" s="77"/>
      <c r="O269" s="77"/>
      <c r="P269" s="77"/>
      <c r="Q269" s="77"/>
      <c r="R269" s="77"/>
      <c r="S269" s="77"/>
    </row>
    <row r="270" spans="1:19" s="111" customFormat="1" ht="25.5" customHeight="1" x14ac:dyDescent="0.25">
      <c r="A270" s="285"/>
      <c r="B270" s="173"/>
      <c r="C270" s="24" t="s">
        <v>0</v>
      </c>
      <c r="D270" s="281">
        <v>0</v>
      </c>
      <c r="E270" s="281">
        <v>0</v>
      </c>
      <c r="F270" s="281">
        <v>0</v>
      </c>
      <c r="G270" s="295">
        <v>0</v>
      </c>
      <c r="H270" s="298"/>
      <c r="I270" s="314"/>
      <c r="J270" s="332"/>
      <c r="K270" s="285"/>
      <c r="L270" s="314"/>
      <c r="M270" s="280"/>
      <c r="N270" s="77"/>
      <c r="O270" s="77"/>
      <c r="P270" s="77"/>
      <c r="Q270" s="77"/>
      <c r="R270" s="77"/>
      <c r="S270" s="77"/>
    </row>
    <row r="271" spans="1:19" s="111" customFormat="1" ht="40.5" customHeight="1" x14ac:dyDescent="0.25">
      <c r="A271" s="306" t="s">
        <v>288</v>
      </c>
      <c r="B271" s="159" t="s">
        <v>289</v>
      </c>
      <c r="C271" s="154" t="s">
        <v>2</v>
      </c>
      <c r="D271" s="177">
        <f>SUM(D272:D275)</f>
        <v>201.89699999999999</v>
      </c>
      <c r="E271" s="177">
        <f t="shared" ref="E271:G271" si="62">SUM(E272:E275)</f>
        <v>154.661</v>
      </c>
      <c r="F271" s="177">
        <f t="shared" si="62"/>
        <v>154.661</v>
      </c>
      <c r="G271" s="292">
        <f t="shared" si="62"/>
        <v>76.603911895669569</v>
      </c>
      <c r="H271" s="293" t="s">
        <v>290</v>
      </c>
      <c r="I271" s="333" t="s">
        <v>483</v>
      </c>
      <c r="J271" s="331" t="s">
        <v>211</v>
      </c>
      <c r="K271" s="276" t="s">
        <v>271</v>
      </c>
      <c r="L271" s="152" t="s">
        <v>529</v>
      </c>
      <c r="M271" s="152">
        <v>826</v>
      </c>
      <c r="N271" s="77"/>
      <c r="O271" s="77"/>
      <c r="P271" s="77"/>
      <c r="Q271" s="77"/>
      <c r="R271" s="77"/>
      <c r="S271" s="77"/>
    </row>
    <row r="272" spans="1:19" s="111" customFormat="1" ht="29.25" customHeight="1" x14ac:dyDescent="0.25">
      <c r="A272" s="279"/>
      <c r="B272" s="168"/>
      <c r="C272" s="24" t="s">
        <v>164</v>
      </c>
      <c r="D272" s="281">
        <v>201.89699999999999</v>
      </c>
      <c r="E272" s="281">
        <v>154.661</v>
      </c>
      <c r="F272" s="281">
        <v>154.661</v>
      </c>
      <c r="G272" s="295">
        <f>F272/D272*100</f>
        <v>76.603911895669569</v>
      </c>
      <c r="H272" s="296"/>
      <c r="I272" s="334"/>
      <c r="J272" s="332"/>
      <c r="K272" s="279"/>
      <c r="L272" s="280"/>
      <c r="M272" s="280"/>
      <c r="N272" s="77"/>
      <c r="O272" s="77"/>
      <c r="P272" s="77"/>
      <c r="Q272" s="77"/>
      <c r="R272" s="77"/>
      <c r="S272" s="77"/>
    </row>
    <row r="273" spans="1:19" s="111" customFormat="1" ht="15" customHeight="1" x14ac:dyDescent="0.25">
      <c r="A273" s="279"/>
      <c r="B273" s="168"/>
      <c r="C273" s="24" t="s">
        <v>166</v>
      </c>
      <c r="D273" s="281">
        <v>0</v>
      </c>
      <c r="E273" s="281">
        <v>0</v>
      </c>
      <c r="F273" s="281">
        <v>0</v>
      </c>
      <c r="G273" s="295">
        <v>0</v>
      </c>
      <c r="H273" s="296"/>
      <c r="I273" s="334"/>
      <c r="J273" s="332"/>
      <c r="K273" s="279"/>
      <c r="L273" s="280"/>
      <c r="M273" s="280"/>
      <c r="N273" s="77"/>
      <c r="O273" s="77"/>
      <c r="P273" s="77"/>
      <c r="Q273" s="77"/>
      <c r="R273" s="77"/>
      <c r="S273" s="77"/>
    </row>
    <row r="274" spans="1:19" s="111" customFormat="1" ht="15" customHeight="1" x14ac:dyDescent="0.25">
      <c r="A274" s="279"/>
      <c r="B274" s="168"/>
      <c r="C274" s="24" t="s">
        <v>1</v>
      </c>
      <c r="D274" s="281">
        <v>0</v>
      </c>
      <c r="E274" s="281">
        <v>0</v>
      </c>
      <c r="F274" s="281">
        <v>0</v>
      </c>
      <c r="G274" s="295">
        <v>0</v>
      </c>
      <c r="H274" s="296"/>
      <c r="I274" s="334"/>
      <c r="J274" s="332"/>
      <c r="K274" s="279"/>
      <c r="L274" s="280"/>
      <c r="M274" s="280"/>
      <c r="N274" s="77"/>
      <c r="O274" s="77"/>
      <c r="P274" s="77"/>
      <c r="Q274" s="77"/>
      <c r="R274" s="77"/>
      <c r="S274" s="77"/>
    </row>
    <row r="275" spans="1:19" s="111" customFormat="1" ht="15" customHeight="1" x14ac:dyDescent="0.25">
      <c r="A275" s="285"/>
      <c r="B275" s="173"/>
      <c r="C275" s="24" t="s">
        <v>0</v>
      </c>
      <c r="D275" s="281">
        <v>0</v>
      </c>
      <c r="E275" s="281">
        <v>0</v>
      </c>
      <c r="F275" s="281">
        <v>0</v>
      </c>
      <c r="G275" s="295">
        <v>0</v>
      </c>
      <c r="H275" s="298"/>
      <c r="I275" s="334"/>
      <c r="J275" s="332"/>
      <c r="K275" s="285"/>
      <c r="L275" s="280"/>
      <c r="M275" s="280"/>
      <c r="N275" s="77"/>
      <c r="O275" s="77"/>
      <c r="P275" s="77"/>
      <c r="Q275" s="77"/>
      <c r="R275" s="77"/>
      <c r="S275" s="77"/>
    </row>
    <row r="276" spans="1:19" s="111" customFormat="1" ht="18" customHeight="1" x14ac:dyDescent="0.25">
      <c r="A276" s="276" t="s">
        <v>291</v>
      </c>
      <c r="B276" s="159" t="s">
        <v>292</v>
      </c>
      <c r="C276" s="154" t="s">
        <v>2</v>
      </c>
      <c r="D276" s="177">
        <f>SUM(D277:D280)</f>
        <v>0</v>
      </c>
      <c r="E276" s="281">
        <v>0</v>
      </c>
      <c r="F276" s="281">
        <v>0</v>
      </c>
      <c r="G276" s="295">
        <v>0</v>
      </c>
      <c r="H276" s="293" t="s">
        <v>293</v>
      </c>
      <c r="I276" s="333" t="s">
        <v>484</v>
      </c>
      <c r="J276" s="333" t="s">
        <v>211</v>
      </c>
      <c r="K276" s="276" t="s">
        <v>271</v>
      </c>
      <c r="L276" s="152"/>
      <c r="M276" s="152">
        <v>826</v>
      </c>
      <c r="N276" s="77"/>
      <c r="O276" s="77"/>
      <c r="P276" s="77"/>
      <c r="Q276" s="77"/>
      <c r="R276" s="77"/>
      <c r="S276" s="77"/>
    </row>
    <row r="277" spans="1:19" s="111" customFormat="1" ht="15" customHeight="1" x14ac:dyDescent="0.25">
      <c r="A277" s="279"/>
      <c r="B277" s="168"/>
      <c r="C277" s="24" t="s">
        <v>164</v>
      </c>
      <c r="D277" s="281">
        <v>0</v>
      </c>
      <c r="E277" s="281">
        <v>0</v>
      </c>
      <c r="F277" s="281">
        <v>0</v>
      </c>
      <c r="G277" s="295">
        <v>0</v>
      </c>
      <c r="H277" s="296"/>
      <c r="I277" s="280"/>
      <c r="J277" s="280"/>
      <c r="K277" s="279"/>
      <c r="L277" s="280"/>
      <c r="M277" s="280"/>
      <c r="N277" s="77"/>
      <c r="O277" s="77"/>
      <c r="P277" s="77"/>
      <c r="Q277" s="77"/>
      <c r="R277" s="77"/>
      <c r="S277" s="77"/>
    </row>
    <row r="278" spans="1:19" s="111" customFormat="1" ht="15" customHeight="1" x14ac:dyDescent="0.25">
      <c r="A278" s="279"/>
      <c r="B278" s="168"/>
      <c r="C278" s="24" t="s">
        <v>166</v>
      </c>
      <c r="D278" s="281">
        <v>0</v>
      </c>
      <c r="E278" s="281">
        <v>0</v>
      </c>
      <c r="F278" s="281">
        <v>0</v>
      </c>
      <c r="G278" s="295">
        <v>0</v>
      </c>
      <c r="H278" s="296"/>
      <c r="I278" s="280"/>
      <c r="J278" s="280"/>
      <c r="K278" s="279"/>
      <c r="L278" s="280"/>
      <c r="M278" s="280"/>
      <c r="N278" s="77"/>
      <c r="O278" s="77"/>
      <c r="P278" s="77"/>
      <c r="Q278" s="77"/>
      <c r="R278" s="77"/>
      <c r="S278" s="77"/>
    </row>
    <row r="279" spans="1:19" s="111" customFormat="1" ht="15" customHeight="1" x14ac:dyDescent="0.25">
      <c r="A279" s="279"/>
      <c r="B279" s="168"/>
      <c r="C279" s="24" t="s">
        <v>1</v>
      </c>
      <c r="D279" s="281">
        <v>0</v>
      </c>
      <c r="E279" s="281">
        <v>0</v>
      </c>
      <c r="F279" s="281">
        <v>0</v>
      </c>
      <c r="G279" s="295">
        <v>0</v>
      </c>
      <c r="H279" s="296"/>
      <c r="I279" s="280"/>
      <c r="J279" s="280"/>
      <c r="K279" s="279"/>
      <c r="L279" s="280"/>
      <c r="M279" s="280"/>
      <c r="N279" s="77"/>
      <c r="O279" s="77"/>
      <c r="P279" s="77"/>
      <c r="Q279" s="77"/>
      <c r="R279" s="77"/>
      <c r="S279" s="77"/>
    </row>
    <row r="280" spans="1:19" s="111" customFormat="1" ht="27" customHeight="1" x14ac:dyDescent="0.25">
      <c r="A280" s="285"/>
      <c r="B280" s="173"/>
      <c r="C280" s="24" t="s">
        <v>0</v>
      </c>
      <c r="D280" s="281">
        <v>0</v>
      </c>
      <c r="E280" s="281">
        <v>0</v>
      </c>
      <c r="F280" s="281">
        <v>0</v>
      </c>
      <c r="G280" s="295">
        <v>0</v>
      </c>
      <c r="H280" s="298"/>
      <c r="I280" s="280"/>
      <c r="J280" s="280"/>
      <c r="K280" s="285"/>
      <c r="L280" s="280"/>
      <c r="M280" s="280"/>
      <c r="N280" s="77"/>
      <c r="O280" s="77"/>
      <c r="P280" s="77"/>
      <c r="Q280" s="77"/>
      <c r="R280" s="77"/>
      <c r="S280" s="77"/>
    </row>
    <row r="281" spans="1:19" s="111" customFormat="1" ht="25.5" customHeight="1" x14ac:dyDescent="0.25">
      <c r="A281" s="325" t="s">
        <v>49</v>
      </c>
      <c r="B281" s="286" t="s">
        <v>485</v>
      </c>
      <c r="C281" s="154" t="s">
        <v>2</v>
      </c>
      <c r="D281" s="177">
        <f>SUM(D282:D285)</f>
        <v>52327.519999999997</v>
      </c>
      <c r="E281" s="177">
        <f t="shared" ref="E281:G281" si="63">SUM(E282:E285)</f>
        <v>20276.844150000001</v>
      </c>
      <c r="F281" s="177">
        <f t="shared" si="63"/>
        <v>20276.844150000001</v>
      </c>
      <c r="G281" s="292">
        <f t="shared" si="63"/>
        <v>38.749866513834405</v>
      </c>
      <c r="H281" s="293"/>
      <c r="I281" s="335" t="s">
        <v>162</v>
      </c>
      <c r="J281" s="326">
        <v>3</v>
      </c>
      <c r="K281" s="276" t="s">
        <v>294</v>
      </c>
      <c r="L281" s="152"/>
      <c r="M281" s="152">
        <v>826</v>
      </c>
      <c r="N281" s="77"/>
      <c r="O281" s="77"/>
      <c r="P281" s="77"/>
      <c r="Q281" s="77"/>
      <c r="R281" s="77"/>
      <c r="S281" s="77"/>
    </row>
    <row r="282" spans="1:19" s="111" customFormat="1" ht="28.5" customHeight="1" x14ac:dyDescent="0.25">
      <c r="A282" s="327"/>
      <c r="B282" s="288"/>
      <c r="C282" s="24" t="s">
        <v>164</v>
      </c>
      <c r="D282" s="281">
        <f>D287+D292</f>
        <v>52327.519999999997</v>
      </c>
      <c r="E282" s="281">
        <f t="shared" ref="D282:G285" si="64">E287+E292</f>
        <v>20276.844150000001</v>
      </c>
      <c r="F282" s="281">
        <f t="shared" si="64"/>
        <v>20276.844150000001</v>
      </c>
      <c r="G282" s="295">
        <f>F282/D282*100</f>
        <v>38.749866513834405</v>
      </c>
      <c r="H282" s="296"/>
      <c r="I282" s="287" t="s">
        <v>165</v>
      </c>
      <c r="J282" s="328">
        <v>0</v>
      </c>
      <c r="K282" s="279"/>
      <c r="L282" s="280"/>
      <c r="M282" s="280"/>
      <c r="N282" s="77"/>
      <c r="O282" s="77"/>
      <c r="P282" s="77"/>
      <c r="Q282" s="77"/>
      <c r="R282" s="77"/>
      <c r="S282" s="77"/>
    </row>
    <row r="283" spans="1:19" s="111" customFormat="1" ht="21.75" customHeight="1" x14ac:dyDescent="0.25">
      <c r="A283" s="327"/>
      <c r="B283" s="288"/>
      <c r="C283" s="24" t="s">
        <v>166</v>
      </c>
      <c r="D283" s="281">
        <f t="shared" si="64"/>
        <v>0</v>
      </c>
      <c r="E283" s="281">
        <f t="shared" si="64"/>
        <v>0</v>
      </c>
      <c r="F283" s="281">
        <f t="shared" si="64"/>
        <v>0</v>
      </c>
      <c r="G283" s="295">
        <f t="shared" si="64"/>
        <v>0</v>
      </c>
      <c r="H283" s="296"/>
      <c r="I283" s="287" t="s">
        <v>167</v>
      </c>
      <c r="J283" s="328">
        <v>3</v>
      </c>
      <c r="K283" s="279"/>
      <c r="L283" s="280"/>
      <c r="M283" s="280"/>
      <c r="N283" s="77"/>
      <c r="O283" s="77"/>
      <c r="P283" s="77"/>
      <c r="Q283" s="77"/>
      <c r="R283" s="77"/>
      <c r="S283" s="77"/>
    </row>
    <row r="284" spans="1:19" s="111" customFormat="1" ht="20.25" customHeight="1" x14ac:dyDescent="0.25">
      <c r="A284" s="327"/>
      <c r="B284" s="288"/>
      <c r="C284" s="24" t="s">
        <v>1</v>
      </c>
      <c r="D284" s="281">
        <f t="shared" si="64"/>
        <v>0</v>
      </c>
      <c r="E284" s="281">
        <f t="shared" si="64"/>
        <v>0</v>
      </c>
      <c r="F284" s="281">
        <f t="shared" si="64"/>
        <v>0</v>
      </c>
      <c r="G284" s="295">
        <f t="shared" si="64"/>
        <v>0</v>
      </c>
      <c r="H284" s="296"/>
      <c r="I284" s="287" t="s">
        <v>168</v>
      </c>
      <c r="J284" s="328">
        <v>0</v>
      </c>
      <c r="K284" s="279"/>
      <c r="L284" s="280"/>
      <c r="M284" s="280"/>
      <c r="N284" s="77"/>
      <c r="O284" s="77"/>
      <c r="P284" s="77"/>
      <c r="Q284" s="77"/>
      <c r="R284" s="77"/>
      <c r="S284" s="77"/>
    </row>
    <row r="285" spans="1:19" s="111" customFormat="1" ht="20.25" customHeight="1" x14ac:dyDescent="0.25">
      <c r="A285" s="330"/>
      <c r="B285" s="289"/>
      <c r="C285" s="24" t="s">
        <v>0</v>
      </c>
      <c r="D285" s="281">
        <f t="shared" si="64"/>
        <v>0</v>
      </c>
      <c r="E285" s="281">
        <f t="shared" si="64"/>
        <v>0</v>
      </c>
      <c r="F285" s="281">
        <f t="shared" si="64"/>
        <v>0</v>
      </c>
      <c r="G285" s="295">
        <f t="shared" si="64"/>
        <v>0</v>
      </c>
      <c r="H285" s="298"/>
      <c r="I285" s="287" t="s">
        <v>169</v>
      </c>
      <c r="J285" s="290">
        <f>(J282+0.5*J283)/J281</f>
        <v>0.5</v>
      </c>
      <c r="K285" s="285"/>
      <c r="L285" s="280"/>
      <c r="M285" s="280"/>
      <c r="N285" s="77"/>
      <c r="O285" s="77"/>
      <c r="P285" s="77"/>
      <c r="Q285" s="77"/>
      <c r="R285" s="77"/>
      <c r="S285" s="77"/>
    </row>
    <row r="286" spans="1:19" s="111" customFormat="1" ht="38.25" customHeight="1" x14ac:dyDescent="0.25">
      <c r="A286" s="276" t="s">
        <v>295</v>
      </c>
      <c r="B286" s="286" t="s">
        <v>296</v>
      </c>
      <c r="C286" s="154" t="s">
        <v>2</v>
      </c>
      <c r="D286" s="281">
        <f>SUM(D287:D290)</f>
        <v>51686.559999999998</v>
      </c>
      <c r="E286" s="281">
        <f t="shared" ref="E286:F286" si="65">SUM(E287:E290)</f>
        <v>20047.0092</v>
      </c>
      <c r="F286" s="281">
        <f t="shared" si="65"/>
        <v>20047.0092</v>
      </c>
      <c r="G286" s="295">
        <f>F286/D286*100</f>
        <v>38.785729210843208</v>
      </c>
      <c r="H286" s="293" t="s">
        <v>297</v>
      </c>
      <c r="I286" s="336" t="s">
        <v>533</v>
      </c>
      <c r="J286" s="331" t="s">
        <v>211</v>
      </c>
      <c r="K286" s="276" t="s">
        <v>294</v>
      </c>
      <c r="L286" s="165" t="s">
        <v>534</v>
      </c>
      <c r="M286" s="152">
        <v>826</v>
      </c>
      <c r="N286" s="77"/>
      <c r="O286" s="77"/>
      <c r="P286" s="77"/>
      <c r="Q286" s="77"/>
      <c r="R286" s="77"/>
      <c r="S286" s="77"/>
    </row>
    <row r="287" spans="1:19" s="111" customFormat="1" ht="36.75" customHeight="1" x14ac:dyDescent="0.25">
      <c r="A287" s="279"/>
      <c r="B287" s="288"/>
      <c r="C287" s="24" t="s">
        <v>164</v>
      </c>
      <c r="D287" s="281">
        <v>51686.559999999998</v>
      </c>
      <c r="E287" s="281">
        <v>20047.0092</v>
      </c>
      <c r="F287" s="281">
        <v>20047.0092</v>
      </c>
      <c r="G287" s="295">
        <f>G286</f>
        <v>38.785729210843208</v>
      </c>
      <c r="H287" s="296"/>
      <c r="I287" s="337"/>
      <c r="J287" s="338"/>
      <c r="K287" s="279"/>
      <c r="L287" s="311"/>
      <c r="M287" s="280"/>
      <c r="N287" s="77"/>
      <c r="O287" s="77"/>
      <c r="P287" s="77"/>
      <c r="Q287" s="77"/>
      <c r="R287" s="77"/>
      <c r="S287" s="77"/>
    </row>
    <row r="288" spans="1:19" s="111" customFormat="1" ht="32.25" customHeight="1" x14ac:dyDescent="0.25">
      <c r="A288" s="279"/>
      <c r="B288" s="288"/>
      <c r="C288" s="24" t="s">
        <v>166</v>
      </c>
      <c r="D288" s="281">
        <v>0</v>
      </c>
      <c r="E288" s="281">
        <v>0</v>
      </c>
      <c r="F288" s="281">
        <v>0</v>
      </c>
      <c r="G288" s="295">
        <v>0</v>
      </c>
      <c r="H288" s="296"/>
      <c r="I288" s="337"/>
      <c r="J288" s="338"/>
      <c r="K288" s="279"/>
      <c r="L288" s="311"/>
      <c r="M288" s="280"/>
      <c r="N288" s="77"/>
      <c r="O288" s="77"/>
      <c r="P288" s="77"/>
      <c r="Q288" s="77"/>
      <c r="R288" s="77"/>
      <c r="S288" s="77"/>
    </row>
    <row r="289" spans="1:19" s="111" customFormat="1" ht="37.5" customHeight="1" x14ac:dyDescent="0.25">
      <c r="A289" s="279"/>
      <c r="B289" s="288"/>
      <c r="C289" s="24" t="s">
        <v>1</v>
      </c>
      <c r="D289" s="281">
        <v>0</v>
      </c>
      <c r="E289" s="281">
        <v>0</v>
      </c>
      <c r="F289" s="281">
        <v>0</v>
      </c>
      <c r="G289" s="295">
        <v>0</v>
      </c>
      <c r="H289" s="296"/>
      <c r="I289" s="337"/>
      <c r="J289" s="338"/>
      <c r="K289" s="279"/>
      <c r="L289" s="311"/>
      <c r="M289" s="280"/>
      <c r="N289" s="77"/>
      <c r="O289" s="77"/>
      <c r="P289" s="77"/>
      <c r="Q289" s="77"/>
      <c r="R289" s="77"/>
      <c r="S289" s="77"/>
    </row>
    <row r="290" spans="1:19" s="111" customFormat="1" ht="133.5" customHeight="1" x14ac:dyDescent="0.25">
      <c r="A290" s="285"/>
      <c r="B290" s="289"/>
      <c r="C290" s="24" t="s">
        <v>0</v>
      </c>
      <c r="D290" s="281">
        <v>0</v>
      </c>
      <c r="E290" s="281">
        <v>0</v>
      </c>
      <c r="F290" s="281">
        <v>0</v>
      </c>
      <c r="G290" s="295">
        <v>0</v>
      </c>
      <c r="H290" s="298"/>
      <c r="I290" s="337"/>
      <c r="J290" s="338"/>
      <c r="K290" s="285"/>
      <c r="L290" s="314"/>
      <c r="M290" s="280"/>
      <c r="N290" s="77"/>
      <c r="O290" s="77"/>
      <c r="P290" s="77"/>
      <c r="Q290" s="77"/>
      <c r="R290" s="77"/>
      <c r="S290" s="77"/>
    </row>
    <row r="291" spans="1:19" s="111" customFormat="1" ht="33" customHeight="1" x14ac:dyDescent="0.25">
      <c r="A291" s="276" t="s">
        <v>298</v>
      </c>
      <c r="B291" s="286" t="s">
        <v>299</v>
      </c>
      <c r="C291" s="154" t="s">
        <v>2</v>
      </c>
      <c r="D291" s="177">
        <f>SUM(D292:D295)</f>
        <v>640.96</v>
      </c>
      <c r="E291" s="177">
        <f t="shared" ref="E291:G291" si="66">SUM(E292:E295)</f>
        <v>229.83494999999999</v>
      </c>
      <c r="F291" s="177">
        <f t="shared" si="66"/>
        <v>229.83494999999999</v>
      </c>
      <c r="G291" s="292">
        <f t="shared" si="66"/>
        <v>35.857924051422863</v>
      </c>
      <c r="H291" s="293" t="s">
        <v>300</v>
      </c>
      <c r="I291" s="333" t="s">
        <v>535</v>
      </c>
      <c r="J291" s="331" t="s">
        <v>211</v>
      </c>
      <c r="K291" s="276" t="s">
        <v>294</v>
      </c>
      <c r="L291" s="152" t="s">
        <v>487</v>
      </c>
      <c r="M291" s="152">
        <v>826</v>
      </c>
      <c r="N291" s="77"/>
      <c r="O291" s="77"/>
      <c r="P291" s="77"/>
      <c r="Q291" s="77"/>
      <c r="R291" s="77"/>
      <c r="S291" s="77"/>
    </row>
    <row r="292" spans="1:19" s="111" customFormat="1" ht="22.5" customHeight="1" x14ac:dyDescent="0.25">
      <c r="A292" s="279"/>
      <c r="B292" s="288"/>
      <c r="C292" s="24" t="s">
        <v>164</v>
      </c>
      <c r="D292" s="281">
        <v>640.96</v>
      </c>
      <c r="E292" s="281">
        <v>229.83494999999999</v>
      </c>
      <c r="F292" s="281">
        <v>229.83494999999999</v>
      </c>
      <c r="G292" s="282">
        <f>F292/D292*100</f>
        <v>35.857924051422863</v>
      </c>
      <c r="H292" s="296"/>
      <c r="I292" s="280"/>
      <c r="J292" s="338"/>
      <c r="K292" s="279"/>
      <c r="L292" s="280"/>
      <c r="M292" s="280"/>
      <c r="N292" s="77"/>
      <c r="O292" s="77"/>
      <c r="P292" s="77"/>
      <c r="Q292" s="77"/>
      <c r="R292" s="77"/>
      <c r="S292" s="77"/>
    </row>
    <row r="293" spans="1:19" s="111" customFormat="1" ht="15" customHeight="1" x14ac:dyDescent="0.25">
      <c r="A293" s="279"/>
      <c r="B293" s="288"/>
      <c r="C293" s="24" t="s">
        <v>166</v>
      </c>
      <c r="D293" s="281">
        <v>0</v>
      </c>
      <c r="E293" s="281">
        <v>0</v>
      </c>
      <c r="F293" s="281">
        <v>0</v>
      </c>
      <c r="G293" s="295">
        <v>0</v>
      </c>
      <c r="H293" s="296"/>
      <c r="I293" s="280"/>
      <c r="J293" s="338"/>
      <c r="K293" s="279"/>
      <c r="L293" s="280"/>
      <c r="M293" s="280"/>
      <c r="N293" s="77"/>
      <c r="O293" s="77"/>
      <c r="P293" s="77"/>
      <c r="Q293" s="77"/>
      <c r="R293" s="77"/>
      <c r="S293" s="77"/>
    </row>
    <row r="294" spans="1:19" s="111" customFormat="1" ht="20.25" customHeight="1" x14ac:dyDescent="0.25">
      <c r="A294" s="279"/>
      <c r="B294" s="288"/>
      <c r="C294" s="24" t="s">
        <v>1</v>
      </c>
      <c r="D294" s="281">
        <v>0</v>
      </c>
      <c r="E294" s="281">
        <v>0</v>
      </c>
      <c r="F294" s="281">
        <v>0</v>
      </c>
      <c r="G294" s="295">
        <v>0</v>
      </c>
      <c r="H294" s="296"/>
      <c r="I294" s="280"/>
      <c r="J294" s="338"/>
      <c r="K294" s="279"/>
      <c r="L294" s="280"/>
      <c r="M294" s="280"/>
      <c r="N294" s="77"/>
      <c r="O294" s="77"/>
      <c r="P294" s="77"/>
      <c r="Q294" s="77"/>
      <c r="R294" s="77"/>
      <c r="S294" s="77"/>
    </row>
    <row r="295" spans="1:19" s="111" customFormat="1" ht="15" customHeight="1" x14ac:dyDescent="0.25">
      <c r="A295" s="285"/>
      <c r="B295" s="289"/>
      <c r="C295" s="24" t="s">
        <v>0</v>
      </c>
      <c r="D295" s="281">
        <v>0</v>
      </c>
      <c r="E295" s="281">
        <v>0</v>
      </c>
      <c r="F295" s="281">
        <v>0</v>
      </c>
      <c r="G295" s="295">
        <v>0</v>
      </c>
      <c r="H295" s="298"/>
      <c r="I295" s="280"/>
      <c r="J295" s="338"/>
      <c r="K295" s="285"/>
      <c r="L295" s="280"/>
      <c r="M295" s="280"/>
      <c r="N295" s="77"/>
      <c r="O295" s="77"/>
      <c r="P295" s="77"/>
      <c r="Q295" s="77"/>
      <c r="R295" s="77"/>
      <c r="S295" s="77"/>
    </row>
    <row r="296" spans="1:19" s="111" customFormat="1" ht="22.5" customHeight="1" x14ac:dyDescent="0.25">
      <c r="A296" s="276" t="s">
        <v>301</v>
      </c>
      <c r="B296" s="286" t="s">
        <v>302</v>
      </c>
      <c r="C296" s="154" t="s">
        <v>2</v>
      </c>
      <c r="D296" s="177">
        <f>SUM(D297:D300)</f>
        <v>0</v>
      </c>
      <c r="E296" s="281">
        <v>0</v>
      </c>
      <c r="F296" s="281">
        <v>0</v>
      </c>
      <c r="G296" s="295">
        <v>0</v>
      </c>
      <c r="H296" s="242" t="s">
        <v>303</v>
      </c>
      <c r="I296" s="308" t="s">
        <v>536</v>
      </c>
      <c r="J296" s="333" t="s">
        <v>211</v>
      </c>
      <c r="K296" s="276" t="s">
        <v>294</v>
      </c>
      <c r="L296" s="152"/>
      <c r="M296" s="152">
        <v>826</v>
      </c>
      <c r="N296" s="77"/>
      <c r="O296" s="77"/>
      <c r="P296" s="77"/>
      <c r="Q296" s="77"/>
      <c r="R296" s="77"/>
      <c r="S296" s="77"/>
    </row>
    <row r="297" spans="1:19" s="111" customFormat="1" ht="15" customHeight="1" x14ac:dyDescent="0.25">
      <c r="A297" s="279"/>
      <c r="B297" s="288"/>
      <c r="C297" s="24" t="s">
        <v>164</v>
      </c>
      <c r="D297" s="281">
        <v>0</v>
      </c>
      <c r="E297" s="281">
        <v>0</v>
      </c>
      <c r="F297" s="281">
        <v>0</v>
      </c>
      <c r="G297" s="295">
        <v>0</v>
      </c>
      <c r="H297" s="296"/>
      <c r="I297" s="319"/>
      <c r="J297" s="280"/>
      <c r="K297" s="279"/>
      <c r="L297" s="280"/>
      <c r="M297" s="280"/>
      <c r="N297" s="77"/>
      <c r="O297" s="77"/>
      <c r="P297" s="77"/>
      <c r="Q297" s="77"/>
      <c r="R297" s="77"/>
      <c r="S297" s="77"/>
    </row>
    <row r="298" spans="1:19" s="111" customFormat="1" ht="16.5" customHeight="1" x14ac:dyDescent="0.25">
      <c r="A298" s="279"/>
      <c r="B298" s="288"/>
      <c r="C298" s="24" t="s">
        <v>166</v>
      </c>
      <c r="D298" s="281">
        <v>0</v>
      </c>
      <c r="E298" s="281">
        <v>0</v>
      </c>
      <c r="F298" s="281">
        <v>0</v>
      </c>
      <c r="G298" s="295">
        <v>0</v>
      </c>
      <c r="H298" s="296"/>
      <c r="I298" s="319"/>
      <c r="J298" s="280"/>
      <c r="K298" s="279"/>
      <c r="L298" s="280"/>
      <c r="M298" s="280"/>
      <c r="N298" s="77"/>
      <c r="O298" s="77"/>
      <c r="P298" s="77"/>
      <c r="Q298" s="77"/>
      <c r="R298" s="77"/>
      <c r="S298" s="77"/>
    </row>
    <row r="299" spans="1:19" s="111" customFormat="1" ht="18" customHeight="1" x14ac:dyDescent="0.25">
      <c r="A299" s="279"/>
      <c r="B299" s="288"/>
      <c r="C299" s="24" t="s">
        <v>1</v>
      </c>
      <c r="D299" s="281">
        <v>0</v>
      </c>
      <c r="E299" s="281">
        <v>0</v>
      </c>
      <c r="F299" s="281">
        <v>0</v>
      </c>
      <c r="G299" s="295">
        <v>0</v>
      </c>
      <c r="H299" s="296"/>
      <c r="I299" s="319"/>
      <c r="J299" s="280"/>
      <c r="K299" s="279"/>
      <c r="L299" s="280"/>
      <c r="M299" s="280"/>
      <c r="N299" s="77"/>
      <c r="O299" s="77"/>
      <c r="P299" s="77"/>
      <c r="Q299" s="77"/>
      <c r="R299" s="77"/>
      <c r="S299" s="77"/>
    </row>
    <row r="300" spans="1:19" s="111" customFormat="1" ht="16.149999999999999" customHeight="1" x14ac:dyDescent="0.25">
      <c r="A300" s="285"/>
      <c r="B300" s="289"/>
      <c r="C300" s="24" t="s">
        <v>0</v>
      </c>
      <c r="D300" s="281">
        <v>0</v>
      </c>
      <c r="E300" s="281">
        <v>0</v>
      </c>
      <c r="F300" s="281">
        <v>0</v>
      </c>
      <c r="G300" s="295">
        <v>0</v>
      </c>
      <c r="H300" s="298"/>
      <c r="I300" s="323"/>
      <c r="J300" s="280"/>
      <c r="K300" s="285"/>
      <c r="L300" s="280"/>
      <c r="M300" s="280"/>
      <c r="N300" s="77"/>
      <c r="O300" s="77"/>
      <c r="P300" s="77"/>
      <c r="Q300" s="77"/>
      <c r="R300" s="77"/>
      <c r="S300" s="77"/>
    </row>
    <row r="301" spans="1:19" s="114" customFormat="1" ht="24" customHeight="1" x14ac:dyDescent="0.2">
      <c r="A301" s="276" t="s">
        <v>549</v>
      </c>
      <c r="B301" s="286" t="s">
        <v>103</v>
      </c>
      <c r="C301" s="160" t="s">
        <v>2</v>
      </c>
      <c r="D301" s="161">
        <f>SUM(D302:D305)</f>
        <v>436157</v>
      </c>
      <c r="E301" s="161">
        <f t="shared" ref="E301:F301" si="67">SUM(E302:E305)</f>
        <v>57248.821490000002</v>
      </c>
      <c r="F301" s="161">
        <f t="shared" si="67"/>
        <v>168605.29349000001</v>
      </c>
      <c r="G301" s="339">
        <f>F301/D301</f>
        <v>0.3865701880056952</v>
      </c>
      <c r="H301" s="183"/>
      <c r="I301" s="164" t="s">
        <v>162</v>
      </c>
      <c r="J301" s="156">
        <v>28</v>
      </c>
      <c r="K301" s="276" t="s">
        <v>550</v>
      </c>
      <c r="L301" s="183"/>
      <c r="M301" s="183">
        <v>827</v>
      </c>
      <c r="N301" s="76"/>
      <c r="O301" s="76"/>
      <c r="P301" s="76"/>
      <c r="Q301" s="76"/>
      <c r="R301" s="76"/>
      <c r="S301" s="76"/>
    </row>
    <row r="302" spans="1:19" s="114" customFormat="1" ht="18.75" customHeight="1" x14ac:dyDescent="0.2">
      <c r="A302" s="279"/>
      <c r="B302" s="288"/>
      <c r="C302" s="117" t="s">
        <v>164</v>
      </c>
      <c r="D302" s="281">
        <f>D307+D362+D377++D407+D437+D462</f>
        <v>65831.199999999997</v>
      </c>
      <c r="E302" s="281">
        <f t="shared" ref="E302:F302" si="68">E307+E362+E377++E407+E437+E462</f>
        <v>18255.12342</v>
      </c>
      <c r="F302" s="281">
        <f t="shared" si="68"/>
        <v>18255.12342</v>
      </c>
      <c r="G302" s="340">
        <f>F302/D302</f>
        <v>0.27730199996354316</v>
      </c>
      <c r="H302" s="185"/>
      <c r="I302" s="164" t="s">
        <v>165</v>
      </c>
      <c r="J302" s="156">
        <f>J307+J362+J377+J407+J437+J462+J472</f>
        <v>4</v>
      </c>
      <c r="K302" s="279"/>
      <c r="L302" s="185"/>
      <c r="M302" s="185"/>
      <c r="N302" s="76"/>
      <c r="O302" s="76"/>
      <c r="P302" s="76"/>
      <c r="Q302" s="76"/>
      <c r="R302" s="76"/>
      <c r="S302" s="76"/>
    </row>
    <row r="303" spans="1:19" s="114" customFormat="1" ht="18.75" customHeight="1" x14ac:dyDescent="0.2">
      <c r="A303" s="279"/>
      <c r="B303" s="288"/>
      <c r="C303" s="117" t="s">
        <v>166</v>
      </c>
      <c r="D303" s="281">
        <f t="shared" ref="D303:D305" si="69">D308+D363+D378++D408+D438+D463</f>
        <v>143763.4</v>
      </c>
      <c r="E303" s="281">
        <f t="shared" ref="E303:F305" si="70">E308+E363+E378+E408+E438+E463</f>
        <v>38993.698069999999</v>
      </c>
      <c r="F303" s="281">
        <f t="shared" si="70"/>
        <v>38993.698069999999</v>
      </c>
      <c r="G303" s="340">
        <f>F303/D303</f>
        <v>0.27123522447298826</v>
      </c>
      <c r="H303" s="185"/>
      <c r="I303" s="164" t="s">
        <v>167</v>
      </c>
      <c r="J303" s="156">
        <f>J308+J363+J378+J408+J438+J463+J473</f>
        <v>18</v>
      </c>
      <c r="K303" s="279"/>
      <c r="L303" s="185"/>
      <c r="M303" s="185"/>
      <c r="N303" s="76"/>
      <c r="O303" s="76"/>
      <c r="P303" s="76"/>
      <c r="Q303" s="76"/>
      <c r="R303" s="76"/>
      <c r="S303" s="76"/>
    </row>
    <row r="304" spans="1:19" s="114" customFormat="1" ht="18.75" customHeight="1" x14ac:dyDescent="0.2">
      <c r="A304" s="279"/>
      <c r="B304" s="288"/>
      <c r="C304" s="117" t="s">
        <v>1</v>
      </c>
      <c r="D304" s="281">
        <f t="shared" si="69"/>
        <v>0</v>
      </c>
      <c r="E304" s="281">
        <f t="shared" si="70"/>
        <v>0</v>
      </c>
      <c r="F304" s="281">
        <f t="shared" si="70"/>
        <v>0</v>
      </c>
      <c r="G304" s="340">
        <v>0</v>
      </c>
      <c r="H304" s="185"/>
      <c r="I304" s="164" t="s">
        <v>168</v>
      </c>
      <c r="J304" s="156">
        <f>J309+J364+J379+J409+J439+J464</f>
        <v>7</v>
      </c>
      <c r="K304" s="279"/>
      <c r="L304" s="185"/>
      <c r="M304" s="185"/>
      <c r="N304" s="76"/>
      <c r="O304" s="76"/>
      <c r="P304" s="76"/>
      <c r="Q304" s="76"/>
      <c r="R304" s="76"/>
      <c r="S304" s="76"/>
    </row>
    <row r="305" spans="1:19" s="114" customFormat="1" ht="18.75" customHeight="1" x14ac:dyDescent="0.2">
      <c r="A305" s="285"/>
      <c r="B305" s="289"/>
      <c r="C305" s="117" t="s">
        <v>0</v>
      </c>
      <c r="D305" s="281">
        <f t="shared" si="69"/>
        <v>226562.4</v>
      </c>
      <c r="E305" s="281">
        <f t="shared" si="70"/>
        <v>0</v>
      </c>
      <c r="F305" s="281">
        <f t="shared" si="70"/>
        <v>111356.47199999999</v>
      </c>
      <c r="G305" s="340">
        <f t="shared" ref="G305:G308" si="71">F305/D305</f>
        <v>0.49150464507791231</v>
      </c>
      <c r="H305" s="187"/>
      <c r="I305" s="164" t="s">
        <v>169</v>
      </c>
      <c r="J305" s="341">
        <f>(J302+J303/2)/J301</f>
        <v>0.4642857142857143</v>
      </c>
      <c r="K305" s="285"/>
      <c r="L305" s="187"/>
      <c r="M305" s="187"/>
      <c r="N305" s="76"/>
      <c r="O305" s="76"/>
      <c r="P305" s="76"/>
      <c r="Q305" s="76"/>
      <c r="R305" s="76"/>
      <c r="S305" s="76"/>
    </row>
    <row r="306" spans="1:19" s="114" customFormat="1" ht="33" customHeight="1" x14ac:dyDescent="0.2">
      <c r="A306" s="276" t="s">
        <v>104</v>
      </c>
      <c r="B306" s="286" t="s">
        <v>551</v>
      </c>
      <c r="C306" s="342" t="s">
        <v>2</v>
      </c>
      <c r="D306" s="177">
        <f>SUM(D307:D310)</f>
        <v>952.6</v>
      </c>
      <c r="E306" s="177">
        <f t="shared" ref="E306:F306" si="72">SUM(E307:E310)</f>
        <v>0</v>
      </c>
      <c r="F306" s="177">
        <f t="shared" si="72"/>
        <v>0</v>
      </c>
      <c r="G306" s="340">
        <f t="shared" si="71"/>
        <v>0</v>
      </c>
      <c r="H306" s="183" t="s">
        <v>552</v>
      </c>
      <c r="I306" s="164" t="s">
        <v>162</v>
      </c>
      <c r="J306" s="156">
        <f>SUM(J307:J309)</f>
        <v>10</v>
      </c>
      <c r="K306" s="276" t="s">
        <v>553</v>
      </c>
      <c r="L306" s="183"/>
      <c r="M306" s="183">
        <v>827</v>
      </c>
      <c r="N306" s="76"/>
      <c r="O306" s="76"/>
      <c r="P306" s="76"/>
      <c r="Q306" s="76"/>
      <c r="R306" s="76"/>
      <c r="S306" s="76"/>
    </row>
    <row r="307" spans="1:19" s="114" customFormat="1" ht="33" customHeight="1" x14ac:dyDescent="0.2">
      <c r="A307" s="279"/>
      <c r="B307" s="288"/>
      <c r="C307" s="117" t="s">
        <v>164</v>
      </c>
      <c r="D307" s="177">
        <f t="shared" ref="D307:F307" si="73">D317+D322+D327+D332+D337+D342+D347+D352+D357+D312</f>
        <v>0</v>
      </c>
      <c r="E307" s="177">
        <f t="shared" si="73"/>
        <v>0</v>
      </c>
      <c r="F307" s="177">
        <f t="shared" si="73"/>
        <v>0</v>
      </c>
      <c r="G307" s="340">
        <v>0</v>
      </c>
      <c r="H307" s="185"/>
      <c r="I307" s="164" t="s">
        <v>165</v>
      </c>
      <c r="J307" s="156">
        <v>0</v>
      </c>
      <c r="K307" s="279"/>
      <c r="L307" s="185"/>
      <c r="M307" s="185"/>
      <c r="N307" s="76"/>
      <c r="O307" s="76"/>
      <c r="P307" s="76"/>
      <c r="Q307" s="76"/>
      <c r="R307" s="76"/>
      <c r="S307" s="76"/>
    </row>
    <row r="308" spans="1:19" s="114" customFormat="1" ht="33" customHeight="1" x14ac:dyDescent="0.2">
      <c r="A308" s="279"/>
      <c r="B308" s="288"/>
      <c r="C308" s="117" t="s">
        <v>166</v>
      </c>
      <c r="D308" s="177">
        <f>D313+D318+D323+D328+D333+D338+D343+D348+D353+D358</f>
        <v>952.6</v>
      </c>
      <c r="E308" s="177">
        <f t="shared" ref="E308:F308" si="74">E313+E318+E323+E328+E333+E338+E343+E348+E353+E358</f>
        <v>0</v>
      </c>
      <c r="F308" s="177">
        <f t="shared" si="74"/>
        <v>0</v>
      </c>
      <c r="G308" s="340">
        <f t="shared" si="71"/>
        <v>0</v>
      </c>
      <c r="H308" s="185"/>
      <c r="I308" s="164" t="s">
        <v>167</v>
      </c>
      <c r="J308" s="156">
        <v>5</v>
      </c>
      <c r="K308" s="279"/>
      <c r="L308" s="185"/>
      <c r="M308" s="185"/>
      <c r="N308" s="76"/>
      <c r="O308" s="76"/>
      <c r="P308" s="76"/>
      <c r="Q308" s="76"/>
      <c r="R308" s="76"/>
      <c r="S308" s="76"/>
    </row>
    <row r="309" spans="1:19" s="114" customFormat="1" ht="33" customHeight="1" x14ac:dyDescent="0.2">
      <c r="A309" s="279"/>
      <c r="B309" s="288"/>
      <c r="C309" s="117" t="s">
        <v>1</v>
      </c>
      <c r="D309" s="177">
        <f t="shared" ref="D309:F310" si="75">D314+D319+D324+D329+D334+D339+D344+D349+D354+D359</f>
        <v>0</v>
      </c>
      <c r="E309" s="177">
        <f t="shared" si="75"/>
        <v>0</v>
      </c>
      <c r="F309" s="177">
        <f t="shared" si="75"/>
        <v>0</v>
      </c>
      <c r="G309" s="340">
        <v>0</v>
      </c>
      <c r="H309" s="185"/>
      <c r="I309" s="164" t="s">
        <v>168</v>
      </c>
      <c r="J309" s="156">
        <v>5</v>
      </c>
      <c r="K309" s="279"/>
      <c r="L309" s="185"/>
      <c r="M309" s="185"/>
      <c r="N309" s="76"/>
      <c r="O309" s="76"/>
      <c r="P309" s="76"/>
      <c r="Q309" s="76"/>
      <c r="R309" s="76"/>
      <c r="S309" s="76"/>
    </row>
    <row r="310" spans="1:19" s="114" customFormat="1" ht="33" customHeight="1" x14ac:dyDescent="0.2">
      <c r="A310" s="285"/>
      <c r="B310" s="289"/>
      <c r="C310" s="117" t="s">
        <v>0</v>
      </c>
      <c r="D310" s="177">
        <f t="shared" si="75"/>
        <v>0</v>
      </c>
      <c r="E310" s="177">
        <f t="shared" si="75"/>
        <v>0</v>
      </c>
      <c r="F310" s="177">
        <f t="shared" si="75"/>
        <v>0</v>
      </c>
      <c r="G310" s="340">
        <v>0</v>
      </c>
      <c r="H310" s="187"/>
      <c r="I310" s="164" t="s">
        <v>169</v>
      </c>
      <c r="J310" s="341">
        <f>(J307+J308/2)/J306</f>
        <v>0.25</v>
      </c>
      <c r="K310" s="285"/>
      <c r="L310" s="187"/>
      <c r="M310" s="187"/>
      <c r="N310" s="76"/>
      <c r="O310" s="76"/>
      <c r="P310" s="76"/>
      <c r="Q310" s="76"/>
      <c r="R310" s="76"/>
      <c r="S310" s="76"/>
    </row>
    <row r="311" spans="1:19" s="115" customFormat="1" ht="26.25" customHeight="1" outlineLevel="1" x14ac:dyDescent="0.2">
      <c r="A311" s="276" t="s">
        <v>554</v>
      </c>
      <c r="B311" s="286" t="s">
        <v>555</v>
      </c>
      <c r="C311" s="342" t="s">
        <v>2</v>
      </c>
      <c r="D311" s="177">
        <f>SUM(D312:D315)</f>
        <v>952.6</v>
      </c>
      <c r="E311" s="177">
        <f t="shared" ref="E311:F311" si="76">SUM(E312:E315)</f>
        <v>0</v>
      </c>
      <c r="F311" s="177">
        <f t="shared" si="76"/>
        <v>0</v>
      </c>
      <c r="G311" s="340">
        <f>F311/D311</f>
        <v>0</v>
      </c>
      <c r="H311" s="183" t="s">
        <v>556</v>
      </c>
      <c r="I311" s="159" t="s">
        <v>580</v>
      </c>
      <c r="J311" s="183" t="s">
        <v>486</v>
      </c>
      <c r="K311" s="276" t="s">
        <v>116</v>
      </c>
      <c r="L311" s="159" t="s">
        <v>581</v>
      </c>
      <c r="M311" s="183">
        <v>827</v>
      </c>
      <c r="N311" s="26"/>
      <c r="O311" s="26"/>
      <c r="P311" s="26"/>
      <c r="Q311" s="26"/>
      <c r="R311" s="26"/>
      <c r="S311" s="26"/>
    </row>
    <row r="312" spans="1:19" s="115" customFormat="1" ht="26.25" customHeight="1" outlineLevel="1" x14ac:dyDescent="0.2">
      <c r="A312" s="279"/>
      <c r="B312" s="288"/>
      <c r="C312" s="117" t="s">
        <v>164</v>
      </c>
      <c r="D312" s="177">
        <v>0</v>
      </c>
      <c r="E312" s="177">
        <v>0</v>
      </c>
      <c r="F312" s="177">
        <v>0</v>
      </c>
      <c r="G312" s="340">
        <v>0</v>
      </c>
      <c r="H312" s="185"/>
      <c r="I312" s="168"/>
      <c r="J312" s="185"/>
      <c r="K312" s="279"/>
      <c r="L312" s="168"/>
      <c r="M312" s="185"/>
      <c r="N312" s="26"/>
      <c r="O312" s="26"/>
      <c r="P312" s="26"/>
      <c r="Q312" s="26"/>
      <c r="R312" s="26"/>
      <c r="S312" s="26"/>
    </row>
    <row r="313" spans="1:19" s="115" customFormat="1" ht="26.25" customHeight="1" outlineLevel="1" x14ac:dyDescent="0.25">
      <c r="A313" s="279"/>
      <c r="B313" s="288"/>
      <c r="C313" s="117" t="s">
        <v>166</v>
      </c>
      <c r="D313" s="177">
        <v>952.6</v>
      </c>
      <c r="E313" s="177">
        <v>0</v>
      </c>
      <c r="F313" s="177">
        <v>0</v>
      </c>
      <c r="G313" s="340">
        <f>F313/D313</f>
        <v>0</v>
      </c>
      <c r="H313" s="185"/>
      <c r="I313" s="168"/>
      <c r="J313" s="185"/>
      <c r="K313" s="279"/>
      <c r="L313" s="168"/>
      <c r="M313" s="185"/>
      <c r="N313" s="77"/>
      <c r="O313" s="26"/>
      <c r="P313" s="26"/>
      <c r="Q313" s="26"/>
      <c r="R313" s="26"/>
      <c r="S313" s="26"/>
    </row>
    <row r="314" spans="1:19" s="115" customFormat="1" ht="26.25" customHeight="1" outlineLevel="1" x14ac:dyDescent="0.25">
      <c r="A314" s="279"/>
      <c r="B314" s="288"/>
      <c r="C314" s="117" t="s">
        <v>1</v>
      </c>
      <c r="D314" s="177">
        <v>0</v>
      </c>
      <c r="E314" s="177">
        <v>0</v>
      </c>
      <c r="F314" s="177">
        <v>0</v>
      </c>
      <c r="G314" s="340">
        <v>0</v>
      </c>
      <c r="H314" s="185"/>
      <c r="I314" s="168"/>
      <c r="J314" s="185"/>
      <c r="K314" s="279"/>
      <c r="L314" s="168"/>
      <c r="M314" s="185"/>
      <c r="N314" s="77"/>
      <c r="O314" s="26"/>
      <c r="P314" s="26"/>
      <c r="Q314" s="26"/>
      <c r="R314" s="26"/>
      <c r="S314" s="26"/>
    </row>
    <row r="315" spans="1:19" s="115" customFormat="1" ht="26.25" customHeight="1" outlineLevel="1" x14ac:dyDescent="0.25">
      <c r="A315" s="285"/>
      <c r="B315" s="289"/>
      <c r="C315" s="117" t="s">
        <v>0</v>
      </c>
      <c r="D315" s="177">
        <v>0</v>
      </c>
      <c r="E315" s="177">
        <v>0</v>
      </c>
      <c r="F315" s="177">
        <v>0</v>
      </c>
      <c r="G315" s="340">
        <v>0</v>
      </c>
      <c r="H315" s="187"/>
      <c r="I315" s="173"/>
      <c r="J315" s="187"/>
      <c r="K315" s="285"/>
      <c r="L315" s="173"/>
      <c r="M315" s="187"/>
      <c r="N315" s="77"/>
      <c r="O315" s="26"/>
      <c r="P315" s="26"/>
      <c r="Q315" s="26"/>
      <c r="R315" s="26"/>
      <c r="S315" s="26"/>
    </row>
    <row r="316" spans="1:19" s="114" customFormat="1" ht="22.5" customHeight="1" x14ac:dyDescent="0.2">
      <c r="A316" s="276" t="s">
        <v>557</v>
      </c>
      <c r="B316" s="286" t="s">
        <v>558</v>
      </c>
      <c r="C316" s="342" t="s">
        <v>2</v>
      </c>
      <c r="D316" s="177">
        <f>SUM(D317:D320)</f>
        <v>0</v>
      </c>
      <c r="E316" s="177">
        <f>SUM(E317:E320)</f>
        <v>0</v>
      </c>
      <c r="F316" s="177">
        <f>SUM(F317:F320)</f>
        <v>0</v>
      </c>
      <c r="G316" s="340">
        <v>0</v>
      </c>
      <c r="H316" s="183" t="s">
        <v>559</v>
      </c>
      <c r="I316" s="159" t="s">
        <v>582</v>
      </c>
      <c r="J316" s="183" t="s">
        <v>211</v>
      </c>
      <c r="K316" s="276" t="s">
        <v>497</v>
      </c>
      <c r="L316" s="159" t="s">
        <v>583</v>
      </c>
      <c r="M316" s="183">
        <v>827</v>
      </c>
      <c r="N316" s="76"/>
      <c r="O316" s="76"/>
      <c r="P316" s="76"/>
      <c r="Q316" s="76"/>
      <c r="R316" s="76"/>
      <c r="S316" s="76"/>
    </row>
    <row r="317" spans="1:19" s="114" customFormat="1" ht="22.5" customHeight="1" x14ac:dyDescent="0.2">
      <c r="A317" s="279"/>
      <c r="B317" s="288"/>
      <c r="C317" s="117" t="s">
        <v>164</v>
      </c>
      <c r="D317" s="177">
        <v>0</v>
      </c>
      <c r="E317" s="177">
        <v>0</v>
      </c>
      <c r="F317" s="177">
        <v>0</v>
      </c>
      <c r="G317" s="340">
        <v>0</v>
      </c>
      <c r="H317" s="185"/>
      <c r="I317" s="168"/>
      <c r="J317" s="185"/>
      <c r="K317" s="279"/>
      <c r="L317" s="168"/>
      <c r="M317" s="185"/>
      <c r="N317" s="76"/>
      <c r="O317" s="76"/>
      <c r="P317" s="76"/>
      <c r="Q317" s="76"/>
      <c r="R317" s="76"/>
      <c r="S317" s="76"/>
    </row>
    <row r="318" spans="1:19" s="114" customFormat="1" ht="22.5" customHeight="1" x14ac:dyDescent="0.2">
      <c r="A318" s="279"/>
      <c r="B318" s="288"/>
      <c r="C318" s="117" t="s">
        <v>166</v>
      </c>
      <c r="D318" s="177">
        <v>0</v>
      </c>
      <c r="E318" s="177">
        <v>0</v>
      </c>
      <c r="F318" s="177">
        <v>0</v>
      </c>
      <c r="G318" s="340">
        <v>0</v>
      </c>
      <c r="H318" s="185"/>
      <c r="I318" s="168"/>
      <c r="J318" s="185"/>
      <c r="K318" s="279"/>
      <c r="L318" s="168"/>
      <c r="M318" s="185"/>
      <c r="N318" s="76"/>
      <c r="O318" s="76"/>
      <c r="P318" s="76"/>
      <c r="Q318" s="76"/>
      <c r="R318" s="76"/>
      <c r="S318" s="76"/>
    </row>
    <row r="319" spans="1:19" s="114" customFormat="1" ht="22.5" customHeight="1" x14ac:dyDescent="0.2">
      <c r="A319" s="279"/>
      <c r="B319" s="288"/>
      <c r="C319" s="117" t="s">
        <v>1</v>
      </c>
      <c r="D319" s="177">
        <v>0</v>
      </c>
      <c r="E319" s="177">
        <v>0</v>
      </c>
      <c r="F319" s="177">
        <v>0</v>
      </c>
      <c r="G319" s="340">
        <v>0</v>
      </c>
      <c r="H319" s="185"/>
      <c r="I319" s="168"/>
      <c r="J319" s="185"/>
      <c r="K319" s="279"/>
      <c r="L319" s="168"/>
      <c r="M319" s="185"/>
      <c r="N319" s="76"/>
      <c r="O319" s="76"/>
      <c r="P319" s="76"/>
      <c r="Q319" s="76"/>
      <c r="R319" s="76"/>
      <c r="S319" s="76"/>
    </row>
    <row r="320" spans="1:19" s="114" customFormat="1" ht="22.5" customHeight="1" x14ac:dyDescent="0.2">
      <c r="A320" s="285"/>
      <c r="B320" s="289"/>
      <c r="C320" s="117" t="s">
        <v>0</v>
      </c>
      <c r="D320" s="177">
        <v>0</v>
      </c>
      <c r="E320" s="177">
        <v>0</v>
      </c>
      <c r="F320" s="177">
        <v>0</v>
      </c>
      <c r="G320" s="340">
        <v>0</v>
      </c>
      <c r="H320" s="187"/>
      <c r="I320" s="173"/>
      <c r="J320" s="187"/>
      <c r="K320" s="285"/>
      <c r="L320" s="173"/>
      <c r="M320" s="187"/>
      <c r="N320" s="76"/>
      <c r="O320" s="76"/>
      <c r="P320" s="76"/>
      <c r="Q320" s="76"/>
      <c r="R320" s="76"/>
      <c r="S320" s="76"/>
    </row>
    <row r="321" spans="1:19" s="114" customFormat="1" ht="36" customHeight="1" x14ac:dyDescent="0.2">
      <c r="A321" s="276" t="s">
        <v>560</v>
      </c>
      <c r="B321" s="286" t="s">
        <v>561</v>
      </c>
      <c r="C321" s="342" t="s">
        <v>2</v>
      </c>
      <c r="D321" s="177">
        <f>SUM(D322:D325)</f>
        <v>0</v>
      </c>
      <c r="E321" s="177">
        <f>SUM(E322:E325)</f>
        <v>0</v>
      </c>
      <c r="F321" s="177">
        <f>SUM(F322:F325)</f>
        <v>0</v>
      </c>
      <c r="G321" s="340">
        <v>0</v>
      </c>
      <c r="H321" s="183" t="s">
        <v>562</v>
      </c>
      <c r="I321" s="188" t="s">
        <v>584</v>
      </c>
      <c r="J321" s="242" t="s">
        <v>211</v>
      </c>
      <c r="K321" s="276" t="s">
        <v>116</v>
      </c>
      <c r="L321" s="159" t="s">
        <v>585</v>
      </c>
      <c r="M321" s="183">
        <v>827</v>
      </c>
      <c r="N321" s="76"/>
      <c r="O321" s="76"/>
      <c r="P321" s="76"/>
      <c r="Q321" s="76"/>
      <c r="R321" s="76"/>
      <c r="S321" s="76"/>
    </row>
    <row r="322" spans="1:19" s="114" customFormat="1" ht="36" customHeight="1" x14ac:dyDescent="0.2">
      <c r="A322" s="279"/>
      <c r="B322" s="288"/>
      <c r="C322" s="117" t="s">
        <v>164</v>
      </c>
      <c r="D322" s="177">
        <v>0</v>
      </c>
      <c r="E322" s="177">
        <v>0</v>
      </c>
      <c r="F322" s="177">
        <v>0</v>
      </c>
      <c r="G322" s="340">
        <v>0</v>
      </c>
      <c r="H322" s="185"/>
      <c r="I322" s="343"/>
      <c r="J322" s="344"/>
      <c r="K322" s="279"/>
      <c r="L322" s="168"/>
      <c r="M322" s="185"/>
      <c r="N322" s="76"/>
      <c r="O322" s="76"/>
      <c r="P322" s="76"/>
      <c r="Q322" s="76"/>
      <c r="R322" s="76"/>
      <c r="S322" s="76"/>
    </row>
    <row r="323" spans="1:19" s="114" customFormat="1" ht="36" customHeight="1" x14ac:dyDescent="0.2">
      <c r="A323" s="279"/>
      <c r="B323" s="288"/>
      <c r="C323" s="117" t="s">
        <v>166</v>
      </c>
      <c r="D323" s="177">
        <v>0</v>
      </c>
      <c r="E323" s="177">
        <v>0</v>
      </c>
      <c r="F323" s="177">
        <v>0</v>
      </c>
      <c r="G323" s="340">
        <v>0</v>
      </c>
      <c r="H323" s="185"/>
      <c r="I323" s="343"/>
      <c r="J323" s="344"/>
      <c r="K323" s="279"/>
      <c r="L323" s="168"/>
      <c r="M323" s="185"/>
      <c r="N323" s="76"/>
      <c r="O323" s="76"/>
      <c r="P323" s="76"/>
      <c r="Q323" s="76"/>
      <c r="R323" s="76"/>
      <c r="S323" s="76"/>
    </row>
    <row r="324" spans="1:19" s="114" customFormat="1" ht="36" customHeight="1" x14ac:dyDescent="0.2">
      <c r="A324" s="279"/>
      <c r="B324" s="288"/>
      <c r="C324" s="117" t="s">
        <v>1</v>
      </c>
      <c r="D324" s="177">
        <v>0</v>
      </c>
      <c r="E324" s="177">
        <v>0</v>
      </c>
      <c r="F324" s="177">
        <v>0</v>
      </c>
      <c r="G324" s="340">
        <v>0</v>
      </c>
      <c r="H324" s="185"/>
      <c r="I324" s="343"/>
      <c r="J324" s="344"/>
      <c r="K324" s="279"/>
      <c r="L324" s="168"/>
      <c r="M324" s="185"/>
      <c r="N324" s="76"/>
      <c r="O324" s="76"/>
      <c r="P324" s="76"/>
      <c r="Q324" s="76"/>
      <c r="R324" s="76"/>
      <c r="S324" s="76"/>
    </row>
    <row r="325" spans="1:19" s="114" customFormat="1" ht="36" customHeight="1" x14ac:dyDescent="0.2">
      <c r="A325" s="285"/>
      <c r="B325" s="289"/>
      <c r="C325" s="117" t="s">
        <v>0</v>
      </c>
      <c r="D325" s="177">
        <v>0</v>
      </c>
      <c r="E325" s="177">
        <v>0</v>
      </c>
      <c r="F325" s="177">
        <v>0</v>
      </c>
      <c r="G325" s="340">
        <v>0</v>
      </c>
      <c r="H325" s="187"/>
      <c r="I325" s="345"/>
      <c r="J325" s="346"/>
      <c r="K325" s="285"/>
      <c r="L325" s="173"/>
      <c r="M325" s="187"/>
      <c r="N325" s="76"/>
      <c r="O325" s="76"/>
      <c r="P325" s="76"/>
      <c r="Q325" s="76"/>
      <c r="R325" s="76"/>
      <c r="S325" s="76"/>
    </row>
    <row r="326" spans="1:19" s="114" customFormat="1" ht="27" customHeight="1" x14ac:dyDescent="0.2">
      <c r="A326" s="276" t="s">
        <v>563</v>
      </c>
      <c r="B326" s="286" t="s">
        <v>564</v>
      </c>
      <c r="C326" s="342" t="s">
        <v>2</v>
      </c>
      <c r="D326" s="177">
        <f>SUM(D327:D330)</f>
        <v>0</v>
      </c>
      <c r="E326" s="177">
        <f>SUM(E327:E330)</f>
        <v>0</v>
      </c>
      <c r="F326" s="177">
        <f>SUM(F327:F330)</f>
        <v>0</v>
      </c>
      <c r="G326" s="340">
        <v>0</v>
      </c>
      <c r="H326" s="183" t="s">
        <v>565</v>
      </c>
      <c r="I326" s="159" t="s">
        <v>586</v>
      </c>
      <c r="J326" s="242" t="s">
        <v>211</v>
      </c>
      <c r="K326" s="276" t="s">
        <v>116</v>
      </c>
      <c r="L326" s="159" t="s">
        <v>587</v>
      </c>
      <c r="M326" s="183">
        <v>827</v>
      </c>
      <c r="N326" s="76"/>
      <c r="O326" s="76"/>
      <c r="P326" s="76"/>
      <c r="Q326" s="76"/>
      <c r="R326" s="76"/>
      <c r="S326" s="76"/>
    </row>
    <row r="327" spans="1:19" s="114" customFormat="1" ht="27" customHeight="1" x14ac:dyDescent="0.2">
      <c r="A327" s="279"/>
      <c r="B327" s="288"/>
      <c r="C327" s="117" t="s">
        <v>164</v>
      </c>
      <c r="D327" s="177">
        <v>0</v>
      </c>
      <c r="E327" s="177">
        <v>0</v>
      </c>
      <c r="F327" s="177">
        <v>0</v>
      </c>
      <c r="G327" s="340">
        <v>0</v>
      </c>
      <c r="H327" s="185"/>
      <c r="I327" s="168"/>
      <c r="J327" s="344"/>
      <c r="K327" s="279"/>
      <c r="L327" s="168"/>
      <c r="M327" s="185"/>
      <c r="N327" s="76"/>
      <c r="O327" s="76"/>
      <c r="P327" s="76"/>
      <c r="Q327" s="76"/>
      <c r="R327" s="76"/>
      <c r="S327" s="76"/>
    </row>
    <row r="328" spans="1:19" s="114" customFormat="1" ht="27" customHeight="1" x14ac:dyDescent="0.2">
      <c r="A328" s="279"/>
      <c r="B328" s="288"/>
      <c r="C328" s="117" t="s">
        <v>166</v>
      </c>
      <c r="D328" s="177">
        <v>0</v>
      </c>
      <c r="E328" s="177">
        <v>0</v>
      </c>
      <c r="F328" s="177">
        <v>0</v>
      </c>
      <c r="G328" s="340">
        <v>0</v>
      </c>
      <c r="H328" s="185"/>
      <c r="I328" s="168"/>
      <c r="J328" s="344"/>
      <c r="K328" s="279"/>
      <c r="L328" s="168"/>
      <c r="M328" s="185"/>
      <c r="N328" s="76"/>
      <c r="O328" s="76"/>
      <c r="P328" s="76"/>
      <c r="Q328" s="76"/>
      <c r="R328" s="76"/>
      <c r="S328" s="76"/>
    </row>
    <row r="329" spans="1:19" s="114" customFormat="1" ht="27" customHeight="1" x14ac:dyDescent="0.2">
      <c r="A329" s="279"/>
      <c r="B329" s="288"/>
      <c r="C329" s="117" t="s">
        <v>1</v>
      </c>
      <c r="D329" s="177">
        <v>0</v>
      </c>
      <c r="E329" s="177">
        <v>0</v>
      </c>
      <c r="F329" s="177">
        <v>0</v>
      </c>
      <c r="G329" s="340">
        <v>0</v>
      </c>
      <c r="H329" s="185"/>
      <c r="I329" s="168"/>
      <c r="J329" s="344"/>
      <c r="K329" s="279"/>
      <c r="L329" s="168"/>
      <c r="M329" s="185"/>
      <c r="N329" s="76"/>
      <c r="O329" s="76"/>
      <c r="P329" s="76"/>
      <c r="Q329" s="76"/>
      <c r="R329" s="76"/>
      <c r="S329" s="76"/>
    </row>
    <row r="330" spans="1:19" s="114" customFormat="1" ht="27" customHeight="1" x14ac:dyDescent="0.2">
      <c r="A330" s="285"/>
      <c r="B330" s="289"/>
      <c r="C330" s="117" t="s">
        <v>0</v>
      </c>
      <c r="D330" s="177">
        <v>0</v>
      </c>
      <c r="E330" s="177">
        <v>0</v>
      </c>
      <c r="F330" s="177">
        <v>0</v>
      </c>
      <c r="G330" s="340">
        <v>0</v>
      </c>
      <c r="H330" s="187"/>
      <c r="I330" s="173"/>
      <c r="J330" s="346"/>
      <c r="K330" s="285"/>
      <c r="L330" s="173"/>
      <c r="M330" s="187"/>
      <c r="N330" s="76"/>
      <c r="O330" s="76"/>
      <c r="P330" s="76"/>
      <c r="Q330" s="76"/>
      <c r="R330" s="76"/>
      <c r="S330" s="76"/>
    </row>
    <row r="331" spans="1:19" s="114" customFormat="1" ht="45" customHeight="1" x14ac:dyDescent="0.2">
      <c r="A331" s="276" t="s">
        <v>566</v>
      </c>
      <c r="B331" s="286" t="s">
        <v>567</v>
      </c>
      <c r="C331" s="342" t="s">
        <v>2</v>
      </c>
      <c r="D331" s="177">
        <f>SUM(D332:D335)</f>
        <v>0</v>
      </c>
      <c r="E331" s="177">
        <f>SUM(E332:E335)</f>
        <v>0</v>
      </c>
      <c r="F331" s="177">
        <f>SUM(F332:F335)</f>
        <v>0</v>
      </c>
      <c r="G331" s="340">
        <v>0</v>
      </c>
      <c r="H331" s="183" t="s">
        <v>568</v>
      </c>
      <c r="I331" s="159" t="s">
        <v>588</v>
      </c>
      <c r="J331" s="183" t="s">
        <v>211</v>
      </c>
      <c r="K331" s="276" t="s">
        <v>569</v>
      </c>
      <c r="L331" s="159" t="s">
        <v>589</v>
      </c>
      <c r="M331" s="183">
        <v>827</v>
      </c>
      <c r="N331" s="76"/>
      <c r="O331" s="76"/>
      <c r="P331" s="76"/>
      <c r="Q331" s="76"/>
      <c r="R331" s="76"/>
      <c r="S331" s="76"/>
    </row>
    <row r="332" spans="1:19" s="114" customFormat="1" ht="45" customHeight="1" x14ac:dyDescent="0.2">
      <c r="A332" s="279"/>
      <c r="B332" s="288"/>
      <c r="C332" s="117" t="s">
        <v>164</v>
      </c>
      <c r="D332" s="177">
        <v>0</v>
      </c>
      <c r="E332" s="177">
        <v>0</v>
      </c>
      <c r="F332" s="177">
        <v>0</v>
      </c>
      <c r="G332" s="340">
        <v>0</v>
      </c>
      <c r="H332" s="185"/>
      <c r="I332" s="168"/>
      <c r="J332" s="185"/>
      <c r="K332" s="279"/>
      <c r="L332" s="168"/>
      <c r="M332" s="185"/>
      <c r="N332" s="76"/>
      <c r="O332" s="76"/>
      <c r="P332" s="76"/>
      <c r="Q332" s="76"/>
      <c r="R332" s="76"/>
      <c r="S332" s="76"/>
    </row>
    <row r="333" spans="1:19" s="114" customFormat="1" ht="45" customHeight="1" x14ac:dyDescent="0.2">
      <c r="A333" s="279"/>
      <c r="B333" s="288"/>
      <c r="C333" s="117" t="s">
        <v>166</v>
      </c>
      <c r="D333" s="177">
        <v>0</v>
      </c>
      <c r="E333" s="177">
        <v>0</v>
      </c>
      <c r="F333" s="177">
        <v>0</v>
      </c>
      <c r="G333" s="340">
        <v>0</v>
      </c>
      <c r="H333" s="185"/>
      <c r="I333" s="168"/>
      <c r="J333" s="185"/>
      <c r="K333" s="279"/>
      <c r="L333" s="168"/>
      <c r="M333" s="185"/>
      <c r="N333" s="76"/>
      <c r="O333" s="76"/>
      <c r="P333" s="76"/>
      <c r="Q333" s="76"/>
      <c r="R333" s="76"/>
      <c r="S333" s="76"/>
    </row>
    <row r="334" spans="1:19" s="114" customFormat="1" ht="45" customHeight="1" x14ac:dyDescent="0.2">
      <c r="A334" s="279"/>
      <c r="B334" s="288"/>
      <c r="C334" s="117" t="s">
        <v>1</v>
      </c>
      <c r="D334" s="177">
        <v>0</v>
      </c>
      <c r="E334" s="177">
        <v>0</v>
      </c>
      <c r="F334" s="177">
        <v>0</v>
      </c>
      <c r="G334" s="340">
        <v>0</v>
      </c>
      <c r="H334" s="185"/>
      <c r="I334" s="168"/>
      <c r="J334" s="185"/>
      <c r="K334" s="279"/>
      <c r="L334" s="168"/>
      <c r="M334" s="185"/>
      <c r="N334" s="76"/>
      <c r="O334" s="76"/>
      <c r="P334" s="76"/>
      <c r="Q334" s="76"/>
      <c r="R334" s="76"/>
      <c r="S334" s="76"/>
    </row>
    <row r="335" spans="1:19" s="114" customFormat="1" ht="45" customHeight="1" x14ac:dyDescent="0.2">
      <c r="A335" s="285"/>
      <c r="B335" s="289"/>
      <c r="C335" s="117" t="s">
        <v>0</v>
      </c>
      <c r="D335" s="177">
        <v>0</v>
      </c>
      <c r="E335" s="177">
        <v>0</v>
      </c>
      <c r="F335" s="177">
        <v>0</v>
      </c>
      <c r="G335" s="340">
        <v>0</v>
      </c>
      <c r="H335" s="187"/>
      <c r="I335" s="173"/>
      <c r="J335" s="187"/>
      <c r="K335" s="285"/>
      <c r="L335" s="173"/>
      <c r="M335" s="187"/>
      <c r="N335" s="76"/>
      <c r="O335" s="76"/>
      <c r="P335" s="76"/>
      <c r="Q335" s="76"/>
      <c r="R335" s="76"/>
      <c r="S335" s="76"/>
    </row>
    <row r="336" spans="1:19" s="114" customFormat="1" ht="57" customHeight="1" x14ac:dyDescent="0.2">
      <c r="A336" s="276" t="s">
        <v>570</v>
      </c>
      <c r="B336" s="286" t="s">
        <v>571</v>
      </c>
      <c r="C336" s="342" t="s">
        <v>2</v>
      </c>
      <c r="D336" s="177">
        <f>SUM(D337:D340)</f>
        <v>0</v>
      </c>
      <c r="E336" s="177">
        <f>SUM(E337:E340)</f>
        <v>0</v>
      </c>
      <c r="F336" s="177">
        <f>SUM(F337:F340)</f>
        <v>0</v>
      </c>
      <c r="G336" s="340">
        <v>0</v>
      </c>
      <c r="H336" s="183" t="s">
        <v>572</v>
      </c>
      <c r="I336" s="188"/>
      <c r="J336" s="242" t="s">
        <v>486</v>
      </c>
      <c r="K336" s="333" t="s">
        <v>573</v>
      </c>
      <c r="L336" s="347" t="s">
        <v>590</v>
      </c>
      <c r="M336" s="183">
        <v>827</v>
      </c>
      <c r="N336" s="76"/>
      <c r="O336" s="76"/>
      <c r="P336" s="76"/>
      <c r="Q336" s="76"/>
      <c r="R336" s="76"/>
      <c r="S336" s="76"/>
    </row>
    <row r="337" spans="1:19" s="115" customFormat="1" ht="57" customHeight="1" x14ac:dyDescent="0.2">
      <c r="A337" s="279"/>
      <c r="B337" s="288"/>
      <c r="C337" s="117" t="s">
        <v>164</v>
      </c>
      <c r="D337" s="177">
        <v>0</v>
      </c>
      <c r="E337" s="177">
        <v>0</v>
      </c>
      <c r="F337" s="177">
        <v>0</v>
      </c>
      <c r="G337" s="340">
        <v>0</v>
      </c>
      <c r="H337" s="185"/>
      <c r="I337" s="343"/>
      <c r="J337" s="344"/>
      <c r="K337" s="333"/>
      <c r="L337" s="348"/>
      <c r="M337" s="185"/>
      <c r="N337" s="26"/>
      <c r="O337" s="26"/>
      <c r="P337" s="26"/>
      <c r="Q337" s="26"/>
      <c r="R337" s="26"/>
      <c r="S337" s="26"/>
    </row>
    <row r="338" spans="1:19" s="115" customFormat="1" ht="57" customHeight="1" x14ac:dyDescent="0.2">
      <c r="A338" s="279"/>
      <c r="B338" s="288"/>
      <c r="C338" s="117" t="s">
        <v>166</v>
      </c>
      <c r="D338" s="177">
        <v>0</v>
      </c>
      <c r="E338" s="177">
        <v>0</v>
      </c>
      <c r="F338" s="177">
        <v>0</v>
      </c>
      <c r="G338" s="340">
        <v>0</v>
      </c>
      <c r="H338" s="185"/>
      <c r="I338" s="343"/>
      <c r="J338" s="344"/>
      <c r="K338" s="333"/>
      <c r="L338" s="348"/>
      <c r="M338" s="185"/>
      <c r="N338" s="26"/>
      <c r="O338" s="26"/>
      <c r="P338" s="26"/>
      <c r="Q338" s="26"/>
      <c r="R338" s="26"/>
      <c r="S338" s="26"/>
    </row>
    <row r="339" spans="1:19" s="115" customFormat="1" ht="57" customHeight="1" x14ac:dyDescent="0.2">
      <c r="A339" s="279"/>
      <c r="B339" s="288"/>
      <c r="C339" s="117" t="s">
        <v>1</v>
      </c>
      <c r="D339" s="177">
        <v>0</v>
      </c>
      <c r="E339" s="177">
        <v>0</v>
      </c>
      <c r="F339" s="177">
        <v>0</v>
      </c>
      <c r="G339" s="340">
        <v>0</v>
      </c>
      <c r="H339" s="185"/>
      <c r="I339" s="343"/>
      <c r="J339" s="344"/>
      <c r="K339" s="333"/>
      <c r="L339" s="348"/>
      <c r="M339" s="185"/>
      <c r="N339" s="26"/>
      <c r="O339" s="26"/>
      <c r="P339" s="26"/>
      <c r="Q339" s="26"/>
      <c r="R339" s="26"/>
      <c r="S339" s="26"/>
    </row>
    <row r="340" spans="1:19" s="115" customFormat="1" ht="12.75" x14ac:dyDescent="0.2">
      <c r="A340" s="285"/>
      <c r="B340" s="289"/>
      <c r="C340" s="117" t="s">
        <v>0</v>
      </c>
      <c r="D340" s="177">
        <v>0</v>
      </c>
      <c r="E340" s="177">
        <v>0</v>
      </c>
      <c r="F340" s="177">
        <v>0</v>
      </c>
      <c r="G340" s="340">
        <v>0</v>
      </c>
      <c r="H340" s="187"/>
      <c r="I340" s="345"/>
      <c r="J340" s="346"/>
      <c r="K340" s="333"/>
      <c r="L340" s="349"/>
      <c r="M340" s="187"/>
      <c r="N340" s="26"/>
      <c r="O340" s="26"/>
      <c r="P340" s="26"/>
      <c r="Q340" s="26"/>
      <c r="R340" s="26"/>
      <c r="S340" s="26"/>
    </row>
    <row r="341" spans="1:19" s="115" customFormat="1" ht="25.5" customHeight="1" x14ac:dyDescent="0.2">
      <c r="A341" s="276" t="s">
        <v>574</v>
      </c>
      <c r="B341" s="286" t="s">
        <v>575</v>
      </c>
      <c r="C341" s="342" t="s">
        <v>2</v>
      </c>
      <c r="D341" s="177">
        <f>SUM(D342:D345)</f>
        <v>0</v>
      </c>
      <c r="E341" s="177">
        <f>SUM(E342:E345)</f>
        <v>0</v>
      </c>
      <c r="F341" s="177">
        <f>SUM(F342:F345)</f>
        <v>0</v>
      </c>
      <c r="G341" s="340">
        <v>0</v>
      </c>
      <c r="H341" s="183" t="s">
        <v>576</v>
      </c>
      <c r="I341" s="159" t="s">
        <v>591</v>
      </c>
      <c r="J341" s="183" t="s">
        <v>181</v>
      </c>
      <c r="K341" s="276" t="s">
        <v>577</v>
      </c>
      <c r="L341" s="159"/>
      <c r="M341" s="183">
        <v>827</v>
      </c>
      <c r="N341" s="26"/>
      <c r="O341" s="26"/>
      <c r="P341" s="26"/>
      <c r="Q341" s="26"/>
      <c r="R341" s="26"/>
      <c r="S341" s="26"/>
    </row>
    <row r="342" spans="1:19" s="115" customFormat="1" ht="25.5" customHeight="1" x14ac:dyDescent="0.2">
      <c r="A342" s="279"/>
      <c r="B342" s="288"/>
      <c r="C342" s="117" t="s">
        <v>164</v>
      </c>
      <c r="D342" s="177">
        <v>0</v>
      </c>
      <c r="E342" s="177">
        <v>0</v>
      </c>
      <c r="F342" s="177">
        <v>0</v>
      </c>
      <c r="G342" s="340">
        <v>0</v>
      </c>
      <c r="H342" s="185"/>
      <c r="I342" s="168"/>
      <c r="J342" s="185"/>
      <c r="K342" s="279"/>
      <c r="L342" s="168"/>
      <c r="M342" s="185"/>
      <c r="N342" s="26"/>
      <c r="O342" s="26"/>
      <c r="P342" s="26"/>
      <c r="Q342" s="26"/>
      <c r="R342" s="26"/>
      <c r="S342" s="26"/>
    </row>
    <row r="343" spans="1:19" s="115" customFormat="1" ht="25.5" customHeight="1" x14ac:dyDescent="0.2">
      <c r="A343" s="279"/>
      <c r="B343" s="288"/>
      <c r="C343" s="117" t="s">
        <v>166</v>
      </c>
      <c r="D343" s="177">
        <v>0</v>
      </c>
      <c r="E343" s="177">
        <v>0</v>
      </c>
      <c r="F343" s="177">
        <v>0</v>
      </c>
      <c r="G343" s="340">
        <v>0</v>
      </c>
      <c r="H343" s="185"/>
      <c r="I343" s="168"/>
      <c r="J343" s="185"/>
      <c r="K343" s="279"/>
      <c r="L343" s="168"/>
      <c r="M343" s="185"/>
      <c r="N343" s="26"/>
      <c r="O343" s="26"/>
      <c r="P343" s="26"/>
      <c r="Q343" s="26"/>
      <c r="R343" s="26"/>
      <c r="S343" s="26"/>
    </row>
    <row r="344" spans="1:19" s="115" customFormat="1" ht="25.5" customHeight="1" x14ac:dyDescent="0.2">
      <c r="A344" s="279"/>
      <c r="B344" s="288"/>
      <c r="C344" s="117" t="s">
        <v>1</v>
      </c>
      <c r="D344" s="177">
        <v>0</v>
      </c>
      <c r="E344" s="177">
        <v>0</v>
      </c>
      <c r="F344" s="177">
        <v>0</v>
      </c>
      <c r="G344" s="340">
        <v>0</v>
      </c>
      <c r="H344" s="185"/>
      <c r="I344" s="168"/>
      <c r="J344" s="185"/>
      <c r="K344" s="279"/>
      <c r="L344" s="168"/>
      <c r="M344" s="185"/>
      <c r="N344" s="26"/>
      <c r="O344" s="26"/>
      <c r="P344" s="26"/>
      <c r="Q344" s="26"/>
      <c r="R344" s="26"/>
      <c r="S344" s="26"/>
    </row>
    <row r="345" spans="1:19" s="115" customFormat="1" ht="25.5" customHeight="1" x14ac:dyDescent="0.2">
      <c r="A345" s="285"/>
      <c r="B345" s="289"/>
      <c r="C345" s="117" t="s">
        <v>0</v>
      </c>
      <c r="D345" s="177">
        <v>0</v>
      </c>
      <c r="E345" s="177">
        <v>0</v>
      </c>
      <c r="F345" s="177">
        <v>0</v>
      </c>
      <c r="G345" s="340">
        <v>0</v>
      </c>
      <c r="H345" s="187"/>
      <c r="I345" s="173"/>
      <c r="J345" s="187"/>
      <c r="K345" s="285"/>
      <c r="L345" s="173"/>
      <c r="M345" s="187"/>
      <c r="N345" s="26"/>
      <c r="O345" s="26"/>
      <c r="P345" s="26"/>
      <c r="Q345" s="26"/>
      <c r="R345" s="26"/>
      <c r="S345" s="26"/>
    </row>
    <row r="346" spans="1:19" s="115" customFormat="1" ht="48" customHeight="1" x14ac:dyDescent="0.2">
      <c r="A346" s="276" t="s">
        <v>578</v>
      </c>
      <c r="B346" s="286" t="s">
        <v>304</v>
      </c>
      <c r="C346" s="342" t="s">
        <v>2</v>
      </c>
      <c r="D346" s="177">
        <f>SUM(D347:D350)</f>
        <v>0</v>
      </c>
      <c r="E346" s="177">
        <f>SUM(E347:E350)</f>
        <v>0</v>
      </c>
      <c r="F346" s="177">
        <f>SUM(F347:F350)</f>
        <v>0</v>
      </c>
      <c r="G346" s="340">
        <v>0</v>
      </c>
      <c r="H346" s="183" t="s">
        <v>579</v>
      </c>
      <c r="I346" s="188" t="s">
        <v>592</v>
      </c>
      <c r="J346" s="242" t="s">
        <v>211</v>
      </c>
      <c r="K346" s="276" t="s">
        <v>569</v>
      </c>
      <c r="L346" s="144" t="s">
        <v>589</v>
      </c>
      <c r="M346" s="183">
        <v>827</v>
      </c>
      <c r="N346" s="26"/>
      <c r="O346" s="26"/>
      <c r="P346" s="26"/>
      <c r="Q346" s="26"/>
      <c r="R346" s="26"/>
      <c r="S346" s="26"/>
    </row>
    <row r="347" spans="1:19" s="115" customFormat="1" ht="48" customHeight="1" x14ac:dyDescent="0.2">
      <c r="A347" s="279"/>
      <c r="B347" s="288"/>
      <c r="C347" s="117" t="s">
        <v>164</v>
      </c>
      <c r="D347" s="177">
        <v>0</v>
      </c>
      <c r="E347" s="177">
        <v>0</v>
      </c>
      <c r="F347" s="177">
        <v>0</v>
      </c>
      <c r="G347" s="340">
        <v>0</v>
      </c>
      <c r="H347" s="185"/>
      <c r="I347" s="343"/>
      <c r="J347" s="344"/>
      <c r="K347" s="279"/>
      <c r="L347" s="350"/>
      <c r="M347" s="185"/>
      <c r="N347" s="26"/>
      <c r="O347" s="26"/>
      <c r="P347" s="26"/>
      <c r="Q347" s="26"/>
      <c r="R347" s="26"/>
      <c r="S347" s="26"/>
    </row>
    <row r="348" spans="1:19" s="115" customFormat="1" ht="48" customHeight="1" x14ac:dyDescent="0.2">
      <c r="A348" s="279"/>
      <c r="B348" s="288"/>
      <c r="C348" s="117" t="s">
        <v>166</v>
      </c>
      <c r="D348" s="177">
        <v>0</v>
      </c>
      <c r="E348" s="177">
        <v>0</v>
      </c>
      <c r="F348" s="177">
        <v>0</v>
      </c>
      <c r="G348" s="340">
        <v>0</v>
      </c>
      <c r="H348" s="185"/>
      <c r="I348" s="343"/>
      <c r="J348" s="344"/>
      <c r="K348" s="279"/>
      <c r="L348" s="350"/>
      <c r="M348" s="185"/>
      <c r="N348" s="26"/>
      <c r="O348" s="26"/>
      <c r="P348" s="26"/>
      <c r="Q348" s="26"/>
      <c r="R348" s="26"/>
      <c r="S348" s="26"/>
    </row>
    <row r="349" spans="1:19" s="115" customFormat="1" ht="48" customHeight="1" x14ac:dyDescent="0.2">
      <c r="A349" s="279"/>
      <c r="B349" s="288"/>
      <c r="C349" s="117" t="s">
        <v>1</v>
      </c>
      <c r="D349" s="177">
        <v>0</v>
      </c>
      <c r="E349" s="177">
        <v>0</v>
      </c>
      <c r="F349" s="177">
        <v>0</v>
      </c>
      <c r="G349" s="340">
        <v>0</v>
      </c>
      <c r="H349" s="185"/>
      <c r="I349" s="343"/>
      <c r="J349" s="344"/>
      <c r="K349" s="279"/>
      <c r="L349" s="350"/>
      <c r="M349" s="185"/>
      <c r="N349" s="26"/>
      <c r="O349" s="26"/>
      <c r="P349" s="26"/>
      <c r="Q349" s="26"/>
      <c r="R349" s="26"/>
      <c r="S349" s="26"/>
    </row>
    <row r="350" spans="1:19" s="115" customFormat="1" ht="48" customHeight="1" x14ac:dyDescent="0.2">
      <c r="A350" s="285"/>
      <c r="B350" s="289"/>
      <c r="C350" s="117" t="s">
        <v>0</v>
      </c>
      <c r="D350" s="177">
        <v>0</v>
      </c>
      <c r="E350" s="177">
        <v>0</v>
      </c>
      <c r="F350" s="177">
        <v>0</v>
      </c>
      <c r="G350" s="340">
        <v>0</v>
      </c>
      <c r="H350" s="187"/>
      <c r="I350" s="345"/>
      <c r="J350" s="346"/>
      <c r="K350" s="285"/>
      <c r="L350" s="350"/>
      <c r="M350" s="187"/>
      <c r="N350" s="26"/>
      <c r="O350" s="26"/>
      <c r="P350" s="26"/>
      <c r="Q350" s="26"/>
      <c r="R350" s="26"/>
      <c r="S350" s="26"/>
    </row>
    <row r="351" spans="1:19" s="115" customFormat="1" ht="41.25" customHeight="1" x14ac:dyDescent="0.2">
      <c r="A351" s="276" t="s">
        <v>306</v>
      </c>
      <c r="B351" s="286" t="s">
        <v>305</v>
      </c>
      <c r="C351" s="342" t="s">
        <v>2</v>
      </c>
      <c r="D351" s="177">
        <f>SUM(D352:D355)</f>
        <v>0</v>
      </c>
      <c r="E351" s="177">
        <f>SUM(E352:E355)</f>
        <v>0</v>
      </c>
      <c r="F351" s="177">
        <f>SUM(F352:F355)</f>
        <v>0</v>
      </c>
      <c r="G351" s="340">
        <v>0</v>
      </c>
      <c r="H351" s="183" t="s">
        <v>462</v>
      </c>
      <c r="I351" s="351" t="s">
        <v>593</v>
      </c>
      <c r="J351" s="242" t="s">
        <v>181</v>
      </c>
      <c r="K351" s="333" t="s">
        <v>497</v>
      </c>
      <c r="L351" s="144" t="s">
        <v>499</v>
      </c>
      <c r="M351" s="183">
        <v>827</v>
      </c>
      <c r="N351" s="26"/>
      <c r="O351" s="26"/>
      <c r="P351" s="26"/>
      <c r="Q351" s="26"/>
      <c r="R351" s="26"/>
      <c r="S351" s="26"/>
    </row>
    <row r="352" spans="1:19" s="115" customFormat="1" ht="41.25" customHeight="1" x14ac:dyDescent="0.2">
      <c r="A352" s="279"/>
      <c r="B352" s="288"/>
      <c r="C352" s="117" t="s">
        <v>164</v>
      </c>
      <c r="D352" s="177">
        <v>0</v>
      </c>
      <c r="E352" s="177">
        <v>0</v>
      </c>
      <c r="F352" s="177">
        <v>0</v>
      </c>
      <c r="G352" s="340">
        <v>0</v>
      </c>
      <c r="H352" s="185"/>
      <c r="I352" s="343"/>
      <c r="J352" s="344"/>
      <c r="K352" s="333"/>
      <c r="L352" s="350"/>
      <c r="M352" s="185"/>
      <c r="N352" s="26"/>
      <c r="O352" s="26"/>
      <c r="P352" s="26"/>
      <c r="Q352" s="26"/>
      <c r="R352" s="26"/>
      <c r="S352" s="26"/>
    </row>
    <row r="353" spans="1:19" s="115" customFormat="1" ht="41.25" customHeight="1" x14ac:dyDescent="0.2">
      <c r="A353" s="279"/>
      <c r="B353" s="288"/>
      <c r="C353" s="117" t="s">
        <v>166</v>
      </c>
      <c r="D353" s="177">
        <v>0</v>
      </c>
      <c r="E353" s="177">
        <v>0</v>
      </c>
      <c r="F353" s="177">
        <v>0</v>
      </c>
      <c r="G353" s="340">
        <v>0</v>
      </c>
      <c r="H353" s="185"/>
      <c r="I353" s="343"/>
      <c r="J353" s="344"/>
      <c r="K353" s="333"/>
      <c r="L353" s="350"/>
      <c r="M353" s="185"/>
      <c r="N353" s="26"/>
      <c r="O353" s="26"/>
      <c r="P353" s="26"/>
      <c r="Q353" s="26"/>
      <c r="R353" s="26"/>
      <c r="S353" s="26"/>
    </row>
    <row r="354" spans="1:19" s="115" customFormat="1" ht="41.25" customHeight="1" x14ac:dyDescent="0.2">
      <c r="A354" s="279"/>
      <c r="B354" s="288"/>
      <c r="C354" s="117" t="s">
        <v>1</v>
      </c>
      <c r="D354" s="177">
        <v>0</v>
      </c>
      <c r="E354" s="177">
        <v>0</v>
      </c>
      <c r="F354" s="177">
        <v>0</v>
      </c>
      <c r="G354" s="340">
        <v>0</v>
      </c>
      <c r="H354" s="185"/>
      <c r="I354" s="343"/>
      <c r="J354" s="344"/>
      <c r="K354" s="333"/>
      <c r="L354" s="350"/>
      <c r="M354" s="185"/>
      <c r="N354" s="26"/>
      <c r="O354" s="26"/>
      <c r="P354" s="26"/>
      <c r="Q354" s="26"/>
      <c r="R354" s="26"/>
      <c r="S354" s="26"/>
    </row>
    <row r="355" spans="1:19" s="115" customFormat="1" ht="41.25" customHeight="1" x14ac:dyDescent="0.2">
      <c r="A355" s="285"/>
      <c r="B355" s="289"/>
      <c r="C355" s="117" t="s">
        <v>0</v>
      </c>
      <c r="D355" s="177">
        <v>0</v>
      </c>
      <c r="E355" s="177">
        <v>0</v>
      </c>
      <c r="F355" s="177">
        <v>0</v>
      </c>
      <c r="G355" s="340">
        <v>0</v>
      </c>
      <c r="H355" s="187"/>
      <c r="I355" s="345"/>
      <c r="J355" s="346"/>
      <c r="K355" s="333"/>
      <c r="L355" s="350"/>
      <c r="M355" s="187"/>
      <c r="N355" s="26"/>
      <c r="O355" s="26"/>
      <c r="P355" s="26"/>
      <c r="Q355" s="26"/>
      <c r="R355" s="26"/>
      <c r="S355" s="26"/>
    </row>
    <row r="356" spans="1:19" s="115" customFormat="1" ht="87" customHeight="1" x14ac:dyDescent="0.2">
      <c r="A356" s="276" t="s">
        <v>398</v>
      </c>
      <c r="B356" s="286" t="s">
        <v>307</v>
      </c>
      <c r="C356" s="342" t="s">
        <v>2</v>
      </c>
      <c r="D356" s="177">
        <f>SUM(D357:D360)</f>
        <v>0</v>
      </c>
      <c r="E356" s="177">
        <f>SUM(E357:E360)</f>
        <v>0</v>
      </c>
      <c r="F356" s="177">
        <f>SUM(F357:F360)</f>
        <v>0</v>
      </c>
      <c r="G356" s="340">
        <v>0</v>
      </c>
      <c r="H356" s="183" t="s">
        <v>308</v>
      </c>
      <c r="I356" s="188"/>
      <c r="J356" s="242" t="s">
        <v>486</v>
      </c>
      <c r="K356" s="333" t="s">
        <v>309</v>
      </c>
      <c r="L356" s="144" t="s">
        <v>498</v>
      </c>
      <c r="M356" s="183">
        <v>827</v>
      </c>
      <c r="N356" s="26"/>
      <c r="O356" s="26"/>
      <c r="P356" s="26"/>
      <c r="Q356" s="26"/>
      <c r="R356" s="26"/>
      <c r="S356" s="26"/>
    </row>
    <row r="357" spans="1:19" s="115" customFormat="1" ht="87" customHeight="1" x14ac:dyDescent="0.2">
      <c r="A357" s="279"/>
      <c r="B357" s="288"/>
      <c r="C357" s="117" t="s">
        <v>164</v>
      </c>
      <c r="D357" s="177">
        <v>0</v>
      </c>
      <c r="E357" s="177">
        <v>0</v>
      </c>
      <c r="F357" s="177">
        <v>0</v>
      </c>
      <c r="G357" s="340">
        <v>0</v>
      </c>
      <c r="H357" s="185"/>
      <c r="I357" s="343"/>
      <c r="J357" s="344"/>
      <c r="K357" s="333"/>
      <c r="L357" s="350"/>
      <c r="M357" s="185"/>
      <c r="N357" s="26"/>
      <c r="O357" s="26"/>
      <c r="P357" s="26"/>
      <c r="Q357" s="26"/>
      <c r="R357" s="26"/>
      <c r="S357" s="26"/>
    </row>
    <row r="358" spans="1:19" s="115" customFormat="1" ht="87" customHeight="1" x14ac:dyDescent="0.2">
      <c r="A358" s="279"/>
      <c r="B358" s="288"/>
      <c r="C358" s="117" t="s">
        <v>166</v>
      </c>
      <c r="D358" s="177">
        <v>0</v>
      </c>
      <c r="E358" s="177">
        <v>0</v>
      </c>
      <c r="F358" s="177">
        <v>0</v>
      </c>
      <c r="G358" s="340">
        <v>0</v>
      </c>
      <c r="H358" s="185"/>
      <c r="I358" s="343"/>
      <c r="J358" s="344"/>
      <c r="K358" s="333"/>
      <c r="L358" s="350"/>
      <c r="M358" s="185"/>
      <c r="N358" s="26"/>
      <c r="O358" s="26"/>
      <c r="P358" s="26"/>
      <c r="Q358" s="26"/>
      <c r="R358" s="26"/>
      <c r="S358" s="26"/>
    </row>
    <row r="359" spans="1:19" s="115" customFormat="1" ht="87" customHeight="1" x14ac:dyDescent="0.2">
      <c r="A359" s="279"/>
      <c r="B359" s="288"/>
      <c r="C359" s="117" t="s">
        <v>1</v>
      </c>
      <c r="D359" s="177">
        <v>0</v>
      </c>
      <c r="E359" s="177">
        <v>0</v>
      </c>
      <c r="F359" s="177">
        <v>0</v>
      </c>
      <c r="G359" s="340">
        <v>0</v>
      </c>
      <c r="H359" s="185"/>
      <c r="I359" s="343"/>
      <c r="J359" s="344"/>
      <c r="K359" s="333"/>
      <c r="L359" s="350"/>
      <c r="M359" s="185"/>
      <c r="N359" s="26"/>
      <c r="O359" s="26"/>
      <c r="P359" s="26"/>
      <c r="Q359" s="26"/>
      <c r="R359" s="26"/>
      <c r="S359" s="26"/>
    </row>
    <row r="360" spans="1:19" s="115" customFormat="1" ht="87" customHeight="1" x14ac:dyDescent="0.2">
      <c r="A360" s="285"/>
      <c r="B360" s="289"/>
      <c r="C360" s="117" t="s">
        <v>0</v>
      </c>
      <c r="D360" s="177">
        <v>0</v>
      </c>
      <c r="E360" s="177">
        <v>0</v>
      </c>
      <c r="F360" s="177">
        <v>0</v>
      </c>
      <c r="G360" s="340">
        <v>0</v>
      </c>
      <c r="H360" s="187"/>
      <c r="I360" s="345"/>
      <c r="J360" s="346"/>
      <c r="K360" s="333"/>
      <c r="L360" s="350"/>
      <c r="M360" s="187"/>
      <c r="N360" s="26"/>
      <c r="O360" s="26"/>
      <c r="P360" s="26"/>
      <c r="Q360" s="26"/>
      <c r="R360" s="26"/>
      <c r="S360" s="26"/>
    </row>
    <row r="361" spans="1:19" s="115" customFormat="1" ht="29.25" customHeight="1" x14ac:dyDescent="0.2">
      <c r="A361" s="276" t="s">
        <v>105</v>
      </c>
      <c r="B361" s="286" t="s">
        <v>399</v>
      </c>
      <c r="C361" s="342" t="s">
        <v>2</v>
      </c>
      <c r="D361" s="177">
        <f>SUM(D362:D365)</f>
        <v>7500</v>
      </c>
      <c r="E361" s="177">
        <f>SUM(E362:E365)</f>
        <v>2328.12</v>
      </c>
      <c r="F361" s="177">
        <f>SUM(F362:F365)</f>
        <v>2328.12</v>
      </c>
      <c r="G361" s="340">
        <f t="shared" ref="G361:G367" si="77">F361/D361</f>
        <v>0.31041599999999997</v>
      </c>
      <c r="H361" s="183" t="s">
        <v>310</v>
      </c>
      <c r="I361" s="164" t="s">
        <v>162</v>
      </c>
      <c r="J361" s="156">
        <f>SUM(J362:J364)</f>
        <v>2</v>
      </c>
      <c r="K361" s="276" t="s">
        <v>311</v>
      </c>
      <c r="L361" s="352"/>
      <c r="M361" s="183">
        <v>827</v>
      </c>
      <c r="N361" s="26"/>
      <c r="O361" s="26"/>
      <c r="P361" s="26"/>
      <c r="Q361" s="26"/>
      <c r="R361" s="26"/>
      <c r="S361" s="26"/>
    </row>
    <row r="362" spans="1:19" s="115" customFormat="1" ht="29.25" customHeight="1" x14ac:dyDescent="0.2">
      <c r="A362" s="279"/>
      <c r="B362" s="288"/>
      <c r="C362" s="117" t="s">
        <v>164</v>
      </c>
      <c r="D362" s="177">
        <f>D367+D372</f>
        <v>7500</v>
      </c>
      <c r="E362" s="177">
        <f t="shared" ref="D362:F365" si="78">E367+E372</f>
        <v>2328.12</v>
      </c>
      <c r="F362" s="177">
        <f t="shared" si="78"/>
        <v>2328.12</v>
      </c>
      <c r="G362" s="340">
        <f t="shared" si="77"/>
        <v>0.31041599999999997</v>
      </c>
      <c r="H362" s="185"/>
      <c r="I362" s="164" t="s">
        <v>165</v>
      </c>
      <c r="J362" s="156">
        <v>0</v>
      </c>
      <c r="K362" s="279"/>
      <c r="L362" s="353"/>
      <c r="M362" s="185"/>
      <c r="N362" s="26"/>
      <c r="O362" s="26"/>
      <c r="P362" s="26"/>
      <c r="Q362" s="26"/>
      <c r="R362" s="26"/>
      <c r="S362" s="26"/>
    </row>
    <row r="363" spans="1:19" s="115" customFormat="1" ht="29.25" customHeight="1" x14ac:dyDescent="0.2">
      <c r="A363" s="279"/>
      <c r="B363" s="288"/>
      <c r="C363" s="117" t="s">
        <v>166</v>
      </c>
      <c r="D363" s="177">
        <f t="shared" si="78"/>
        <v>0</v>
      </c>
      <c r="E363" s="177">
        <f t="shared" si="78"/>
        <v>0</v>
      </c>
      <c r="F363" s="177">
        <f t="shared" si="78"/>
        <v>0</v>
      </c>
      <c r="G363" s="340">
        <v>0</v>
      </c>
      <c r="H363" s="185"/>
      <c r="I363" s="164" t="s">
        <v>167</v>
      </c>
      <c r="J363" s="156">
        <v>1</v>
      </c>
      <c r="K363" s="279"/>
      <c r="L363" s="353"/>
      <c r="M363" s="185"/>
      <c r="N363" s="26"/>
      <c r="O363" s="26"/>
      <c r="P363" s="26"/>
      <c r="Q363" s="26"/>
      <c r="R363" s="26"/>
      <c r="S363" s="26"/>
    </row>
    <row r="364" spans="1:19" s="115" customFormat="1" ht="29.25" customHeight="1" x14ac:dyDescent="0.2">
      <c r="A364" s="279"/>
      <c r="B364" s="288"/>
      <c r="C364" s="117" t="s">
        <v>1</v>
      </c>
      <c r="D364" s="177">
        <f t="shared" si="78"/>
        <v>0</v>
      </c>
      <c r="E364" s="177">
        <f t="shared" si="78"/>
        <v>0</v>
      </c>
      <c r="F364" s="177">
        <f t="shared" si="78"/>
        <v>0</v>
      </c>
      <c r="G364" s="340">
        <v>0</v>
      </c>
      <c r="H364" s="185"/>
      <c r="I364" s="164" t="s">
        <v>168</v>
      </c>
      <c r="J364" s="156">
        <v>1</v>
      </c>
      <c r="K364" s="279"/>
      <c r="L364" s="353"/>
      <c r="M364" s="185"/>
      <c r="N364" s="26"/>
      <c r="O364" s="26"/>
      <c r="P364" s="26"/>
      <c r="Q364" s="26"/>
      <c r="R364" s="26"/>
      <c r="S364" s="26"/>
    </row>
    <row r="365" spans="1:19" s="115" customFormat="1" ht="29.25" customHeight="1" x14ac:dyDescent="0.2">
      <c r="A365" s="285"/>
      <c r="B365" s="289"/>
      <c r="C365" s="117" t="s">
        <v>0</v>
      </c>
      <c r="D365" s="177">
        <f t="shared" si="78"/>
        <v>0</v>
      </c>
      <c r="E365" s="177">
        <f t="shared" si="78"/>
        <v>0</v>
      </c>
      <c r="F365" s="177">
        <f t="shared" si="78"/>
        <v>0</v>
      </c>
      <c r="G365" s="340">
        <v>0</v>
      </c>
      <c r="H365" s="187"/>
      <c r="I365" s="164" t="s">
        <v>169</v>
      </c>
      <c r="J365" s="341">
        <f>(J362+J363/2)/J361</f>
        <v>0.25</v>
      </c>
      <c r="K365" s="285"/>
      <c r="L365" s="354"/>
      <c r="M365" s="187"/>
      <c r="N365" s="26"/>
      <c r="O365" s="26"/>
      <c r="P365" s="26"/>
      <c r="Q365" s="26"/>
      <c r="R365" s="26"/>
      <c r="S365" s="26"/>
    </row>
    <row r="366" spans="1:19" s="115" customFormat="1" ht="26.25" customHeight="1" x14ac:dyDescent="0.2">
      <c r="A366" s="276" t="s">
        <v>312</v>
      </c>
      <c r="B366" s="286" t="s">
        <v>594</v>
      </c>
      <c r="C366" s="342" t="s">
        <v>2</v>
      </c>
      <c r="D366" s="177">
        <f>SUM(D367:D370)</f>
        <v>7500</v>
      </c>
      <c r="E366" s="177">
        <f>SUM(E367:E370)</f>
        <v>2328.12</v>
      </c>
      <c r="F366" s="177">
        <f>SUM(F367:F370)</f>
        <v>2328.12</v>
      </c>
      <c r="G366" s="340">
        <f t="shared" si="77"/>
        <v>0.31041599999999997</v>
      </c>
      <c r="H366" s="183" t="s">
        <v>313</v>
      </c>
      <c r="I366" s="188" t="s">
        <v>500</v>
      </c>
      <c r="J366" s="242" t="s">
        <v>211</v>
      </c>
      <c r="K366" s="333" t="s">
        <v>311</v>
      </c>
      <c r="L366" s="159" t="s">
        <v>595</v>
      </c>
      <c r="M366" s="183">
        <v>827</v>
      </c>
      <c r="N366" s="26"/>
      <c r="O366" s="26"/>
      <c r="P366" s="26"/>
      <c r="Q366" s="26"/>
      <c r="R366" s="26"/>
      <c r="S366" s="26"/>
    </row>
    <row r="367" spans="1:19" s="115" customFormat="1" ht="26.25" customHeight="1" x14ac:dyDescent="0.2">
      <c r="A367" s="279"/>
      <c r="B367" s="288"/>
      <c r="C367" s="117" t="s">
        <v>164</v>
      </c>
      <c r="D367" s="177">
        <v>7500</v>
      </c>
      <c r="E367" s="177">
        <v>2328.12</v>
      </c>
      <c r="F367" s="177">
        <v>2328.12</v>
      </c>
      <c r="G367" s="340">
        <f t="shared" si="77"/>
        <v>0.31041599999999997</v>
      </c>
      <c r="H367" s="185"/>
      <c r="I367" s="343"/>
      <c r="J367" s="344"/>
      <c r="K367" s="333"/>
      <c r="L367" s="355"/>
      <c r="M367" s="185"/>
      <c r="N367" s="26"/>
      <c r="O367" s="26"/>
      <c r="P367" s="26"/>
      <c r="Q367" s="26"/>
      <c r="R367" s="26"/>
      <c r="S367" s="26"/>
    </row>
    <row r="368" spans="1:19" s="115" customFormat="1" ht="26.25" customHeight="1" x14ac:dyDescent="0.2">
      <c r="A368" s="279"/>
      <c r="B368" s="288"/>
      <c r="C368" s="117" t="s">
        <v>166</v>
      </c>
      <c r="D368" s="177">
        <v>0</v>
      </c>
      <c r="E368" s="177">
        <v>0</v>
      </c>
      <c r="F368" s="177">
        <v>0</v>
      </c>
      <c r="G368" s="340">
        <v>0</v>
      </c>
      <c r="H368" s="185"/>
      <c r="I368" s="343"/>
      <c r="J368" s="344"/>
      <c r="K368" s="333"/>
      <c r="L368" s="355"/>
      <c r="M368" s="185"/>
      <c r="N368" s="26"/>
      <c r="O368" s="26"/>
      <c r="P368" s="26"/>
      <c r="Q368" s="26"/>
      <c r="R368" s="26"/>
      <c r="S368" s="26"/>
    </row>
    <row r="369" spans="1:19" s="115" customFormat="1" ht="26.25" customHeight="1" x14ac:dyDescent="0.2">
      <c r="A369" s="279"/>
      <c r="B369" s="288"/>
      <c r="C369" s="117" t="s">
        <v>1</v>
      </c>
      <c r="D369" s="177">
        <v>0</v>
      </c>
      <c r="E369" s="177">
        <v>0</v>
      </c>
      <c r="F369" s="177">
        <v>0</v>
      </c>
      <c r="G369" s="340">
        <v>0</v>
      </c>
      <c r="H369" s="185"/>
      <c r="I369" s="343"/>
      <c r="J369" s="344"/>
      <c r="K369" s="333"/>
      <c r="L369" s="355"/>
      <c r="M369" s="185"/>
      <c r="N369" s="26"/>
      <c r="O369" s="26"/>
      <c r="P369" s="26"/>
      <c r="Q369" s="26"/>
      <c r="R369" s="26"/>
      <c r="S369" s="26"/>
    </row>
    <row r="370" spans="1:19" s="115" customFormat="1" ht="39" customHeight="1" x14ac:dyDescent="0.2">
      <c r="A370" s="285"/>
      <c r="B370" s="289"/>
      <c r="C370" s="117" t="s">
        <v>0</v>
      </c>
      <c r="D370" s="177">
        <v>0</v>
      </c>
      <c r="E370" s="177">
        <v>0</v>
      </c>
      <c r="F370" s="177">
        <v>0</v>
      </c>
      <c r="G370" s="340">
        <v>0</v>
      </c>
      <c r="H370" s="187"/>
      <c r="I370" s="345"/>
      <c r="J370" s="346"/>
      <c r="K370" s="333"/>
      <c r="L370" s="356"/>
      <c r="M370" s="187"/>
      <c r="N370" s="26"/>
      <c r="O370" s="26"/>
      <c r="P370" s="26"/>
      <c r="Q370" s="26"/>
      <c r="R370" s="26"/>
      <c r="S370" s="26"/>
    </row>
    <row r="371" spans="1:19" s="115" customFormat="1" ht="21.75" customHeight="1" x14ac:dyDescent="0.2">
      <c r="A371" s="276" t="s">
        <v>314</v>
      </c>
      <c r="B371" s="286" t="s">
        <v>315</v>
      </c>
      <c r="C371" s="342" t="s">
        <v>2</v>
      </c>
      <c r="D371" s="177">
        <f>SUM(D372:D375)</f>
        <v>0</v>
      </c>
      <c r="E371" s="177">
        <f>SUM(E372:E375)</f>
        <v>0</v>
      </c>
      <c r="F371" s="177">
        <f>SUM(F372:F375)</f>
        <v>0</v>
      </c>
      <c r="G371" s="340">
        <v>0</v>
      </c>
      <c r="H371" s="183" t="s">
        <v>316</v>
      </c>
      <c r="I371" s="188" t="s">
        <v>501</v>
      </c>
      <c r="J371" s="242" t="s">
        <v>211</v>
      </c>
      <c r="K371" s="333" t="s">
        <v>116</v>
      </c>
      <c r="L371" s="152" t="s">
        <v>596</v>
      </c>
      <c r="M371" s="183">
        <v>827</v>
      </c>
      <c r="N371" s="26"/>
      <c r="O371" s="26"/>
      <c r="P371" s="26"/>
      <c r="Q371" s="26"/>
      <c r="R371" s="26"/>
      <c r="S371" s="26"/>
    </row>
    <row r="372" spans="1:19" s="115" customFormat="1" ht="21.75" customHeight="1" x14ac:dyDescent="0.2">
      <c r="A372" s="279"/>
      <c r="B372" s="288"/>
      <c r="C372" s="117" t="s">
        <v>164</v>
      </c>
      <c r="D372" s="177">
        <v>0</v>
      </c>
      <c r="E372" s="177">
        <v>0</v>
      </c>
      <c r="F372" s="177">
        <v>0</v>
      </c>
      <c r="G372" s="340">
        <v>0</v>
      </c>
      <c r="H372" s="185"/>
      <c r="I372" s="343"/>
      <c r="J372" s="344"/>
      <c r="K372" s="333"/>
      <c r="L372" s="357"/>
      <c r="M372" s="185"/>
      <c r="N372" s="26"/>
      <c r="O372" s="26"/>
      <c r="P372" s="26"/>
      <c r="Q372" s="26"/>
      <c r="R372" s="26"/>
      <c r="S372" s="26"/>
    </row>
    <row r="373" spans="1:19" s="115" customFormat="1" ht="21.75" customHeight="1" x14ac:dyDescent="0.2">
      <c r="A373" s="279"/>
      <c r="B373" s="288"/>
      <c r="C373" s="117" t="s">
        <v>166</v>
      </c>
      <c r="D373" s="177">
        <v>0</v>
      </c>
      <c r="E373" s="177">
        <v>0</v>
      </c>
      <c r="F373" s="177">
        <v>0</v>
      </c>
      <c r="G373" s="340">
        <v>0</v>
      </c>
      <c r="H373" s="185"/>
      <c r="I373" s="343"/>
      <c r="J373" s="344"/>
      <c r="K373" s="333"/>
      <c r="L373" s="357"/>
      <c r="M373" s="185"/>
      <c r="N373" s="26"/>
      <c r="O373" s="26"/>
      <c r="P373" s="26"/>
      <c r="Q373" s="26"/>
      <c r="R373" s="26"/>
      <c r="S373" s="26"/>
    </row>
    <row r="374" spans="1:19" s="115" customFormat="1" ht="21.75" customHeight="1" x14ac:dyDescent="0.2">
      <c r="A374" s="279"/>
      <c r="B374" s="288"/>
      <c r="C374" s="117" t="s">
        <v>1</v>
      </c>
      <c r="D374" s="177">
        <v>0</v>
      </c>
      <c r="E374" s="177">
        <v>0</v>
      </c>
      <c r="F374" s="177">
        <v>0</v>
      </c>
      <c r="G374" s="340">
        <v>0</v>
      </c>
      <c r="H374" s="185"/>
      <c r="I374" s="343"/>
      <c r="J374" s="344"/>
      <c r="K374" s="333"/>
      <c r="L374" s="357"/>
      <c r="M374" s="185"/>
      <c r="N374" s="26"/>
      <c r="O374" s="26"/>
      <c r="P374" s="26"/>
      <c r="Q374" s="26"/>
      <c r="R374" s="26"/>
      <c r="S374" s="26"/>
    </row>
    <row r="375" spans="1:19" s="115" customFormat="1" ht="21.75" customHeight="1" x14ac:dyDescent="0.2">
      <c r="A375" s="285"/>
      <c r="B375" s="289"/>
      <c r="C375" s="117" t="s">
        <v>0</v>
      </c>
      <c r="D375" s="177">
        <v>0</v>
      </c>
      <c r="E375" s="177">
        <v>0</v>
      </c>
      <c r="F375" s="177">
        <v>0</v>
      </c>
      <c r="G375" s="340">
        <v>0</v>
      </c>
      <c r="H375" s="187"/>
      <c r="I375" s="345"/>
      <c r="J375" s="346"/>
      <c r="K375" s="333"/>
      <c r="L375" s="357"/>
      <c r="M375" s="187"/>
      <c r="N375" s="26"/>
      <c r="O375" s="26"/>
      <c r="P375" s="26"/>
      <c r="Q375" s="26"/>
      <c r="R375" s="26"/>
      <c r="S375" s="26"/>
    </row>
    <row r="376" spans="1:19" s="115" customFormat="1" ht="45.75" customHeight="1" x14ac:dyDescent="0.2">
      <c r="A376" s="276" t="s">
        <v>106</v>
      </c>
      <c r="B376" s="286" t="s">
        <v>317</v>
      </c>
      <c r="C376" s="342" t="s">
        <v>2</v>
      </c>
      <c r="D376" s="177">
        <f>SUM(D377:D380)</f>
        <v>0</v>
      </c>
      <c r="E376" s="177">
        <f>SUM(E377:E380)</f>
        <v>0</v>
      </c>
      <c r="F376" s="177">
        <f>SUM(F377:F380)</f>
        <v>0</v>
      </c>
      <c r="G376" s="340">
        <v>0</v>
      </c>
      <c r="H376" s="183" t="s">
        <v>400</v>
      </c>
      <c r="I376" s="164" t="s">
        <v>162</v>
      </c>
      <c r="J376" s="156">
        <f>SUM(J377:J379)</f>
        <v>6</v>
      </c>
      <c r="K376" s="276" t="s">
        <v>318</v>
      </c>
      <c r="L376" s="183"/>
      <c r="M376" s="183">
        <v>827</v>
      </c>
      <c r="N376" s="26"/>
      <c r="O376" s="26"/>
      <c r="P376" s="26"/>
      <c r="Q376" s="26"/>
      <c r="R376" s="26"/>
      <c r="S376" s="26"/>
    </row>
    <row r="377" spans="1:19" s="115" customFormat="1" ht="45.75" customHeight="1" x14ac:dyDescent="0.2">
      <c r="A377" s="279"/>
      <c r="B377" s="288"/>
      <c r="C377" s="117" t="s">
        <v>164</v>
      </c>
      <c r="D377" s="177">
        <f t="shared" ref="D377:F380" si="79">D382+D387+D392+D397+D402</f>
        <v>0</v>
      </c>
      <c r="E377" s="177">
        <f t="shared" si="79"/>
        <v>0</v>
      </c>
      <c r="F377" s="177">
        <f t="shared" si="79"/>
        <v>0</v>
      </c>
      <c r="G377" s="340">
        <v>0</v>
      </c>
      <c r="H377" s="185"/>
      <c r="I377" s="164" t="s">
        <v>165</v>
      </c>
      <c r="J377" s="156">
        <v>3</v>
      </c>
      <c r="K377" s="279"/>
      <c r="L377" s="185"/>
      <c r="M377" s="185"/>
      <c r="N377" s="26"/>
      <c r="O377" s="26"/>
      <c r="P377" s="26"/>
      <c r="Q377" s="26"/>
      <c r="R377" s="26"/>
      <c r="S377" s="26"/>
    </row>
    <row r="378" spans="1:19" s="115" customFormat="1" ht="45.75" customHeight="1" x14ac:dyDescent="0.2">
      <c r="A378" s="279"/>
      <c r="B378" s="288"/>
      <c r="C378" s="117" t="s">
        <v>166</v>
      </c>
      <c r="D378" s="177">
        <f t="shared" si="79"/>
        <v>0</v>
      </c>
      <c r="E378" s="177">
        <f t="shared" si="79"/>
        <v>0</v>
      </c>
      <c r="F378" s="177">
        <f t="shared" si="79"/>
        <v>0</v>
      </c>
      <c r="G378" s="340">
        <v>0</v>
      </c>
      <c r="H378" s="185"/>
      <c r="I378" s="164" t="s">
        <v>167</v>
      </c>
      <c r="J378" s="156">
        <v>3</v>
      </c>
      <c r="K378" s="279"/>
      <c r="L378" s="185"/>
      <c r="M378" s="185"/>
      <c r="N378" s="26"/>
      <c r="O378" s="26"/>
      <c r="P378" s="26"/>
      <c r="Q378" s="26"/>
      <c r="R378" s="26"/>
      <c r="S378" s="26"/>
    </row>
    <row r="379" spans="1:19" s="115" customFormat="1" ht="45.75" customHeight="1" x14ac:dyDescent="0.2">
      <c r="A379" s="279"/>
      <c r="B379" s="288"/>
      <c r="C379" s="117" t="s">
        <v>1</v>
      </c>
      <c r="D379" s="177">
        <f t="shared" si="79"/>
        <v>0</v>
      </c>
      <c r="E379" s="177">
        <f t="shared" si="79"/>
        <v>0</v>
      </c>
      <c r="F379" s="177">
        <f t="shared" si="79"/>
        <v>0</v>
      </c>
      <c r="G379" s="340">
        <v>0</v>
      </c>
      <c r="H379" s="185"/>
      <c r="I379" s="164" t="s">
        <v>168</v>
      </c>
      <c r="J379" s="156">
        <v>0</v>
      </c>
      <c r="K379" s="279"/>
      <c r="L379" s="185"/>
      <c r="M379" s="185"/>
      <c r="N379" s="26"/>
      <c r="O379" s="26"/>
      <c r="P379" s="26"/>
      <c r="Q379" s="26"/>
      <c r="R379" s="26"/>
      <c r="S379" s="26"/>
    </row>
    <row r="380" spans="1:19" s="115" customFormat="1" ht="45.75" customHeight="1" x14ac:dyDescent="0.2">
      <c r="A380" s="285"/>
      <c r="B380" s="289"/>
      <c r="C380" s="117" t="s">
        <v>0</v>
      </c>
      <c r="D380" s="177">
        <f t="shared" si="79"/>
        <v>0</v>
      </c>
      <c r="E380" s="177">
        <f t="shared" si="79"/>
        <v>0</v>
      </c>
      <c r="F380" s="177">
        <f t="shared" si="79"/>
        <v>0</v>
      </c>
      <c r="G380" s="340">
        <v>0</v>
      </c>
      <c r="H380" s="187"/>
      <c r="I380" s="164" t="s">
        <v>169</v>
      </c>
      <c r="J380" s="341">
        <f>(J377+J378/2)/J376</f>
        <v>0.75</v>
      </c>
      <c r="K380" s="285"/>
      <c r="L380" s="187"/>
      <c r="M380" s="187"/>
      <c r="N380" s="26"/>
      <c r="O380" s="26"/>
      <c r="P380" s="26"/>
      <c r="Q380" s="26"/>
      <c r="R380" s="26"/>
      <c r="S380" s="26"/>
    </row>
    <row r="381" spans="1:19" s="115" customFormat="1" ht="12.75" customHeight="1" x14ac:dyDescent="0.2">
      <c r="A381" s="276" t="s">
        <v>319</v>
      </c>
      <c r="B381" s="286" t="s">
        <v>320</v>
      </c>
      <c r="C381" s="342" t="s">
        <v>2</v>
      </c>
      <c r="D381" s="177">
        <f>SUM(D382:D385)</f>
        <v>0</v>
      </c>
      <c r="E381" s="177">
        <f>SUM(E382:E385)</f>
        <v>0</v>
      </c>
      <c r="F381" s="177">
        <f>SUM(F382:F385)</f>
        <v>0</v>
      </c>
      <c r="G381" s="340">
        <v>0</v>
      </c>
      <c r="H381" s="183" t="s">
        <v>321</v>
      </c>
      <c r="I381" s="159" t="s">
        <v>597</v>
      </c>
      <c r="J381" s="183" t="s">
        <v>211</v>
      </c>
      <c r="K381" s="276" t="s">
        <v>116</v>
      </c>
      <c r="L381" s="159" t="s">
        <v>598</v>
      </c>
      <c r="M381" s="183">
        <v>827</v>
      </c>
      <c r="N381" s="26"/>
      <c r="O381" s="26"/>
      <c r="P381" s="26"/>
      <c r="Q381" s="26"/>
      <c r="R381" s="26"/>
      <c r="S381" s="26"/>
    </row>
    <row r="382" spans="1:19" s="115" customFormat="1" ht="12.75" x14ac:dyDescent="0.2">
      <c r="A382" s="279"/>
      <c r="B382" s="288"/>
      <c r="C382" s="117" t="s">
        <v>164</v>
      </c>
      <c r="D382" s="177">
        <v>0</v>
      </c>
      <c r="E382" s="177">
        <v>0</v>
      </c>
      <c r="F382" s="177">
        <v>0</v>
      </c>
      <c r="G382" s="340">
        <v>0</v>
      </c>
      <c r="H382" s="185"/>
      <c r="I382" s="168"/>
      <c r="J382" s="185"/>
      <c r="K382" s="279"/>
      <c r="L382" s="168"/>
      <c r="M382" s="185"/>
      <c r="N382" s="26"/>
      <c r="O382" s="26"/>
      <c r="P382" s="26"/>
      <c r="Q382" s="26"/>
      <c r="R382" s="26"/>
      <c r="S382" s="26"/>
    </row>
    <row r="383" spans="1:19" s="115" customFormat="1" ht="12.75" x14ac:dyDescent="0.2">
      <c r="A383" s="279"/>
      <c r="B383" s="288"/>
      <c r="C383" s="117" t="s">
        <v>166</v>
      </c>
      <c r="D383" s="177">
        <v>0</v>
      </c>
      <c r="E383" s="177">
        <v>0</v>
      </c>
      <c r="F383" s="177">
        <v>0</v>
      </c>
      <c r="G383" s="340">
        <v>0</v>
      </c>
      <c r="H383" s="185"/>
      <c r="I383" s="168"/>
      <c r="J383" s="185"/>
      <c r="K383" s="279"/>
      <c r="L383" s="168"/>
      <c r="M383" s="185"/>
      <c r="N383" s="26"/>
      <c r="O383" s="26"/>
      <c r="P383" s="26"/>
      <c r="Q383" s="26"/>
      <c r="R383" s="26"/>
      <c r="S383" s="26"/>
    </row>
    <row r="384" spans="1:19" s="115" customFormat="1" ht="12.75" x14ac:dyDescent="0.2">
      <c r="A384" s="279"/>
      <c r="B384" s="288"/>
      <c r="C384" s="117" t="s">
        <v>1</v>
      </c>
      <c r="D384" s="177">
        <v>0</v>
      </c>
      <c r="E384" s="177">
        <v>0</v>
      </c>
      <c r="F384" s="177">
        <v>0</v>
      </c>
      <c r="G384" s="340">
        <v>0</v>
      </c>
      <c r="H384" s="185"/>
      <c r="I384" s="168"/>
      <c r="J384" s="185"/>
      <c r="K384" s="279"/>
      <c r="L384" s="168"/>
      <c r="M384" s="185"/>
      <c r="N384" s="26"/>
      <c r="O384" s="26"/>
      <c r="P384" s="26"/>
      <c r="Q384" s="26"/>
      <c r="R384" s="26"/>
      <c r="S384" s="26"/>
    </row>
    <row r="385" spans="1:19" s="115" customFormat="1" ht="12.75" x14ac:dyDescent="0.2">
      <c r="A385" s="285"/>
      <c r="B385" s="289"/>
      <c r="C385" s="117" t="s">
        <v>0</v>
      </c>
      <c r="D385" s="177">
        <v>0</v>
      </c>
      <c r="E385" s="177">
        <v>0</v>
      </c>
      <c r="F385" s="177">
        <v>0</v>
      </c>
      <c r="G385" s="340">
        <v>0</v>
      </c>
      <c r="H385" s="187"/>
      <c r="I385" s="173"/>
      <c r="J385" s="187"/>
      <c r="K385" s="285"/>
      <c r="L385" s="173"/>
      <c r="M385" s="187"/>
      <c r="N385" s="26"/>
      <c r="O385" s="26"/>
      <c r="P385" s="26"/>
      <c r="Q385" s="26"/>
      <c r="R385" s="26"/>
      <c r="S385" s="26"/>
    </row>
    <row r="386" spans="1:19" s="115" customFormat="1" ht="60" customHeight="1" x14ac:dyDescent="0.2">
      <c r="A386" s="276" t="s">
        <v>322</v>
      </c>
      <c r="B386" s="286" t="s">
        <v>323</v>
      </c>
      <c r="C386" s="342" t="s">
        <v>2</v>
      </c>
      <c r="D386" s="177">
        <f>SUM(D387:D390)</f>
        <v>0</v>
      </c>
      <c r="E386" s="177">
        <f>SUM(E387:E390)</f>
        <v>0</v>
      </c>
      <c r="F386" s="177">
        <f>SUM(F387:F390)</f>
        <v>0</v>
      </c>
      <c r="G386" s="340">
        <v>0</v>
      </c>
      <c r="H386" s="183" t="s">
        <v>324</v>
      </c>
      <c r="I386" s="159" t="s">
        <v>502</v>
      </c>
      <c r="J386" s="183" t="s">
        <v>503</v>
      </c>
      <c r="K386" s="276" t="s">
        <v>116</v>
      </c>
      <c r="L386" s="159" t="s">
        <v>596</v>
      </c>
      <c r="M386" s="183">
        <v>827</v>
      </c>
      <c r="N386" s="26"/>
      <c r="O386" s="26"/>
      <c r="P386" s="26"/>
      <c r="Q386" s="26"/>
      <c r="R386" s="26"/>
      <c r="S386" s="26"/>
    </row>
    <row r="387" spans="1:19" s="115" customFormat="1" ht="60" customHeight="1" x14ac:dyDescent="0.2">
      <c r="A387" s="279"/>
      <c r="B387" s="288"/>
      <c r="C387" s="117" t="s">
        <v>164</v>
      </c>
      <c r="D387" s="177">
        <v>0</v>
      </c>
      <c r="E387" s="177">
        <v>0</v>
      </c>
      <c r="F387" s="177">
        <v>0</v>
      </c>
      <c r="G387" s="340">
        <v>0</v>
      </c>
      <c r="H387" s="185"/>
      <c r="I387" s="168"/>
      <c r="J387" s="185"/>
      <c r="K387" s="279"/>
      <c r="L387" s="168"/>
      <c r="M387" s="185"/>
      <c r="N387" s="26"/>
      <c r="O387" s="26"/>
      <c r="P387" s="26"/>
      <c r="Q387" s="26"/>
      <c r="R387" s="26"/>
      <c r="S387" s="26"/>
    </row>
    <row r="388" spans="1:19" s="115" customFormat="1" ht="60" customHeight="1" x14ac:dyDescent="0.2">
      <c r="A388" s="279"/>
      <c r="B388" s="288"/>
      <c r="C388" s="117" t="s">
        <v>166</v>
      </c>
      <c r="D388" s="177">
        <v>0</v>
      </c>
      <c r="E388" s="177">
        <v>0</v>
      </c>
      <c r="F388" s="177">
        <v>0</v>
      </c>
      <c r="G388" s="340">
        <v>0</v>
      </c>
      <c r="H388" s="185"/>
      <c r="I388" s="168"/>
      <c r="J388" s="185"/>
      <c r="K388" s="279"/>
      <c r="L388" s="168"/>
      <c r="M388" s="185"/>
      <c r="N388" s="26"/>
      <c r="O388" s="26"/>
      <c r="P388" s="26"/>
      <c r="Q388" s="26"/>
      <c r="R388" s="26"/>
      <c r="S388" s="26"/>
    </row>
    <row r="389" spans="1:19" s="115" customFormat="1" ht="60" customHeight="1" x14ac:dyDescent="0.2">
      <c r="A389" s="279"/>
      <c r="B389" s="288"/>
      <c r="C389" s="117" t="s">
        <v>1</v>
      </c>
      <c r="D389" s="177">
        <v>0</v>
      </c>
      <c r="E389" s="177">
        <v>0</v>
      </c>
      <c r="F389" s="177">
        <v>0</v>
      </c>
      <c r="G389" s="340">
        <v>0</v>
      </c>
      <c r="H389" s="185"/>
      <c r="I389" s="168"/>
      <c r="J389" s="185"/>
      <c r="K389" s="279"/>
      <c r="L389" s="168"/>
      <c r="M389" s="185"/>
      <c r="N389" s="26"/>
      <c r="O389" s="26"/>
      <c r="P389" s="26"/>
      <c r="Q389" s="26"/>
      <c r="R389" s="26"/>
      <c r="S389" s="26"/>
    </row>
    <row r="390" spans="1:19" s="115" customFormat="1" ht="60" customHeight="1" x14ac:dyDescent="0.2">
      <c r="A390" s="285"/>
      <c r="B390" s="289"/>
      <c r="C390" s="117" t="s">
        <v>0</v>
      </c>
      <c r="D390" s="177">
        <v>0</v>
      </c>
      <c r="E390" s="177">
        <v>0</v>
      </c>
      <c r="F390" s="177">
        <v>0</v>
      </c>
      <c r="G390" s="340">
        <v>0</v>
      </c>
      <c r="H390" s="187"/>
      <c r="I390" s="173"/>
      <c r="J390" s="187"/>
      <c r="K390" s="285"/>
      <c r="L390" s="173"/>
      <c r="M390" s="187"/>
      <c r="N390" s="26"/>
      <c r="O390" s="26"/>
      <c r="P390" s="26"/>
      <c r="Q390" s="26"/>
      <c r="R390" s="26"/>
      <c r="S390" s="26"/>
    </row>
    <row r="391" spans="1:19" s="115" customFormat="1" ht="19.5" customHeight="1" x14ac:dyDescent="0.2">
      <c r="A391" s="276" t="s">
        <v>325</v>
      </c>
      <c r="B391" s="286" t="s">
        <v>326</v>
      </c>
      <c r="C391" s="342" t="s">
        <v>2</v>
      </c>
      <c r="D391" s="177">
        <f>SUM(D392:D395)</f>
        <v>0</v>
      </c>
      <c r="E391" s="177">
        <f>SUM(E392:E395)</f>
        <v>0</v>
      </c>
      <c r="F391" s="177">
        <f>SUM(F392:F395)</f>
        <v>0</v>
      </c>
      <c r="G391" s="340">
        <v>0</v>
      </c>
      <c r="H391" s="183" t="s">
        <v>327</v>
      </c>
      <c r="I391" s="183" t="s">
        <v>599</v>
      </c>
      <c r="J391" s="183" t="s">
        <v>181</v>
      </c>
      <c r="K391" s="276" t="s">
        <v>116</v>
      </c>
      <c r="L391" s="159"/>
      <c r="M391" s="183">
        <v>827</v>
      </c>
      <c r="N391" s="26"/>
      <c r="O391" s="26"/>
      <c r="P391" s="26"/>
      <c r="Q391" s="26"/>
      <c r="R391" s="26"/>
      <c r="S391" s="26"/>
    </row>
    <row r="392" spans="1:19" s="115" customFormat="1" ht="20.100000000000001" customHeight="1" x14ac:dyDescent="0.2">
      <c r="A392" s="279"/>
      <c r="B392" s="288"/>
      <c r="C392" s="117" t="s">
        <v>164</v>
      </c>
      <c r="D392" s="177">
        <v>0</v>
      </c>
      <c r="E392" s="177">
        <v>0</v>
      </c>
      <c r="F392" s="177">
        <v>0</v>
      </c>
      <c r="G392" s="340">
        <v>0</v>
      </c>
      <c r="H392" s="185"/>
      <c r="I392" s="185"/>
      <c r="J392" s="185"/>
      <c r="K392" s="279"/>
      <c r="L392" s="168"/>
      <c r="M392" s="185"/>
      <c r="N392" s="26"/>
      <c r="O392" s="26"/>
      <c r="P392" s="26"/>
      <c r="Q392" s="26"/>
      <c r="R392" s="26"/>
      <c r="S392" s="26"/>
    </row>
    <row r="393" spans="1:19" s="115" customFormat="1" ht="20.100000000000001" customHeight="1" x14ac:dyDescent="0.2">
      <c r="A393" s="279"/>
      <c r="B393" s="288"/>
      <c r="C393" s="117" t="s">
        <v>166</v>
      </c>
      <c r="D393" s="177">
        <v>0</v>
      </c>
      <c r="E393" s="177">
        <v>0</v>
      </c>
      <c r="F393" s="177">
        <v>0</v>
      </c>
      <c r="G393" s="340">
        <v>0</v>
      </c>
      <c r="H393" s="185"/>
      <c r="I393" s="185"/>
      <c r="J393" s="185"/>
      <c r="K393" s="279"/>
      <c r="L393" s="168"/>
      <c r="M393" s="185"/>
      <c r="N393" s="26"/>
      <c r="O393" s="26"/>
      <c r="P393" s="26"/>
      <c r="Q393" s="26"/>
      <c r="R393" s="26"/>
      <c r="S393" s="26"/>
    </row>
    <row r="394" spans="1:19" s="115" customFormat="1" ht="20.100000000000001" customHeight="1" x14ac:dyDescent="0.2">
      <c r="A394" s="279"/>
      <c r="B394" s="288"/>
      <c r="C394" s="117" t="s">
        <v>1</v>
      </c>
      <c r="D394" s="177">
        <v>0</v>
      </c>
      <c r="E394" s="177">
        <v>0</v>
      </c>
      <c r="F394" s="177">
        <v>0</v>
      </c>
      <c r="G394" s="340">
        <v>0</v>
      </c>
      <c r="H394" s="185"/>
      <c r="I394" s="185"/>
      <c r="J394" s="185"/>
      <c r="K394" s="279"/>
      <c r="L394" s="168"/>
      <c r="M394" s="185"/>
      <c r="N394" s="26"/>
      <c r="O394" s="26"/>
      <c r="P394" s="26"/>
      <c r="Q394" s="26"/>
      <c r="R394" s="26"/>
      <c r="S394" s="26"/>
    </row>
    <row r="395" spans="1:19" s="115" customFormat="1" ht="51" customHeight="1" x14ac:dyDescent="0.2">
      <c r="A395" s="285"/>
      <c r="B395" s="289"/>
      <c r="C395" s="117" t="s">
        <v>0</v>
      </c>
      <c r="D395" s="177">
        <v>0</v>
      </c>
      <c r="E395" s="177">
        <v>0</v>
      </c>
      <c r="F395" s="177">
        <v>0</v>
      </c>
      <c r="G395" s="340">
        <v>0</v>
      </c>
      <c r="H395" s="187"/>
      <c r="I395" s="187"/>
      <c r="J395" s="187"/>
      <c r="K395" s="285"/>
      <c r="L395" s="173"/>
      <c r="M395" s="187"/>
      <c r="N395" s="26"/>
      <c r="O395" s="26"/>
      <c r="P395" s="26"/>
      <c r="Q395" s="26"/>
      <c r="R395" s="26"/>
      <c r="S395" s="26"/>
    </row>
    <row r="396" spans="1:19" s="115" customFormat="1" ht="39" customHeight="1" x14ac:dyDescent="0.2">
      <c r="A396" s="276" t="s">
        <v>328</v>
      </c>
      <c r="B396" s="286" t="s">
        <v>329</v>
      </c>
      <c r="C396" s="342" t="s">
        <v>2</v>
      </c>
      <c r="D396" s="177">
        <f>SUM(D397:D400)</f>
        <v>0</v>
      </c>
      <c r="E396" s="177">
        <f>SUM(E397:E400)</f>
        <v>0</v>
      </c>
      <c r="F396" s="177">
        <f>SUM(F397:F400)</f>
        <v>0</v>
      </c>
      <c r="G396" s="340">
        <v>0</v>
      </c>
      <c r="H396" s="183" t="s">
        <v>330</v>
      </c>
      <c r="I396" s="159" t="s">
        <v>600</v>
      </c>
      <c r="J396" s="183" t="s">
        <v>181</v>
      </c>
      <c r="K396" s="276" t="s">
        <v>318</v>
      </c>
      <c r="L396" s="183"/>
      <c r="M396" s="183">
        <v>827</v>
      </c>
      <c r="N396" s="26"/>
      <c r="O396" s="26"/>
      <c r="P396" s="26"/>
      <c r="Q396" s="26"/>
      <c r="R396" s="26"/>
      <c r="S396" s="26"/>
    </row>
    <row r="397" spans="1:19" s="115" customFormat="1" ht="39" customHeight="1" x14ac:dyDescent="0.2">
      <c r="A397" s="279"/>
      <c r="B397" s="288"/>
      <c r="C397" s="117" t="s">
        <v>164</v>
      </c>
      <c r="D397" s="177">
        <v>0</v>
      </c>
      <c r="E397" s="177">
        <v>0</v>
      </c>
      <c r="F397" s="177">
        <v>0</v>
      </c>
      <c r="G397" s="340">
        <v>0</v>
      </c>
      <c r="H397" s="185"/>
      <c r="I397" s="168"/>
      <c r="J397" s="185"/>
      <c r="K397" s="279"/>
      <c r="L397" s="185"/>
      <c r="M397" s="185"/>
      <c r="N397" s="26"/>
      <c r="O397" s="26"/>
      <c r="P397" s="26"/>
      <c r="Q397" s="26"/>
      <c r="R397" s="26"/>
      <c r="S397" s="26"/>
    </row>
    <row r="398" spans="1:19" s="115" customFormat="1" ht="54" customHeight="1" x14ac:dyDescent="0.2">
      <c r="A398" s="279"/>
      <c r="B398" s="288"/>
      <c r="C398" s="117" t="s">
        <v>166</v>
      </c>
      <c r="D398" s="177">
        <v>0</v>
      </c>
      <c r="E398" s="177">
        <v>0</v>
      </c>
      <c r="F398" s="177">
        <v>0</v>
      </c>
      <c r="G398" s="340">
        <v>0</v>
      </c>
      <c r="H398" s="185"/>
      <c r="I398" s="168"/>
      <c r="J398" s="185"/>
      <c r="K398" s="279"/>
      <c r="L398" s="185"/>
      <c r="M398" s="185"/>
      <c r="N398" s="26"/>
      <c r="O398" s="26"/>
      <c r="P398" s="26"/>
      <c r="Q398" s="26"/>
      <c r="R398" s="26"/>
      <c r="S398" s="26"/>
    </row>
    <row r="399" spans="1:19" s="115" customFormat="1" ht="39" customHeight="1" x14ac:dyDescent="0.2">
      <c r="A399" s="279"/>
      <c r="B399" s="288"/>
      <c r="C399" s="117" t="s">
        <v>1</v>
      </c>
      <c r="D399" s="177">
        <v>0</v>
      </c>
      <c r="E399" s="177">
        <v>0</v>
      </c>
      <c r="F399" s="177">
        <v>0</v>
      </c>
      <c r="G399" s="340">
        <v>0</v>
      </c>
      <c r="H399" s="185"/>
      <c r="I399" s="168"/>
      <c r="J399" s="185"/>
      <c r="K399" s="279"/>
      <c r="L399" s="185"/>
      <c r="M399" s="185"/>
      <c r="N399" s="26"/>
      <c r="O399" s="26"/>
      <c r="P399" s="26"/>
      <c r="Q399" s="26"/>
      <c r="R399" s="26"/>
      <c r="S399" s="26"/>
    </row>
    <row r="400" spans="1:19" s="115" customFormat="1" ht="62.25" customHeight="1" x14ac:dyDescent="0.2">
      <c r="A400" s="285"/>
      <c r="B400" s="289"/>
      <c r="C400" s="117" t="s">
        <v>0</v>
      </c>
      <c r="D400" s="177">
        <v>0</v>
      </c>
      <c r="E400" s="177">
        <v>0</v>
      </c>
      <c r="F400" s="177">
        <v>0</v>
      </c>
      <c r="G400" s="340">
        <v>0</v>
      </c>
      <c r="H400" s="187"/>
      <c r="I400" s="173"/>
      <c r="J400" s="187"/>
      <c r="K400" s="285"/>
      <c r="L400" s="187"/>
      <c r="M400" s="187"/>
      <c r="N400" s="26"/>
      <c r="O400" s="26"/>
      <c r="P400" s="26"/>
      <c r="Q400" s="26"/>
      <c r="R400" s="26"/>
      <c r="S400" s="26"/>
    </row>
    <row r="401" spans="1:19" s="115" customFormat="1" ht="76.5" customHeight="1" x14ac:dyDescent="0.2">
      <c r="A401" s="276" t="s">
        <v>331</v>
      </c>
      <c r="B401" s="286" t="s">
        <v>332</v>
      </c>
      <c r="C401" s="342" t="s">
        <v>2</v>
      </c>
      <c r="D401" s="177">
        <f>SUM(D402:D405)</f>
        <v>0</v>
      </c>
      <c r="E401" s="177">
        <f>SUM(E402:E405)</f>
        <v>0</v>
      </c>
      <c r="F401" s="177">
        <f>SUM(F402:F405)</f>
        <v>0</v>
      </c>
      <c r="G401" s="340">
        <v>0</v>
      </c>
      <c r="H401" s="183" t="s">
        <v>333</v>
      </c>
      <c r="I401" s="159" t="s">
        <v>601</v>
      </c>
      <c r="J401" s="183" t="s">
        <v>181</v>
      </c>
      <c r="K401" s="276" t="s">
        <v>334</v>
      </c>
      <c r="L401" s="159"/>
      <c r="M401" s="183">
        <v>827</v>
      </c>
      <c r="N401" s="26"/>
      <c r="O401" s="26"/>
      <c r="P401" s="26"/>
      <c r="Q401" s="26"/>
      <c r="R401" s="26"/>
      <c r="S401" s="26"/>
    </row>
    <row r="402" spans="1:19" s="115" customFormat="1" ht="76.5" customHeight="1" x14ac:dyDescent="0.2">
      <c r="A402" s="279"/>
      <c r="B402" s="288"/>
      <c r="C402" s="117" t="s">
        <v>164</v>
      </c>
      <c r="D402" s="177">
        <v>0</v>
      </c>
      <c r="E402" s="177">
        <v>0</v>
      </c>
      <c r="F402" s="177">
        <v>0</v>
      </c>
      <c r="G402" s="340">
        <v>0</v>
      </c>
      <c r="H402" s="185"/>
      <c r="I402" s="168"/>
      <c r="J402" s="185"/>
      <c r="K402" s="279"/>
      <c r="L402" s="168"/>
      <c r="M402" s="185"/>
      <c r="N402" s="26"/>
      <c r="O402" s="26"/>
      <c r="P402" s="26"/>
      <c r="Q402" s="26"/>
      <c r="R402" s="26"/>
      <c r="S402" s="26"/>
    </row>
    <row r="403" spans="1:19" s="115" customFormat="1" ht="76.5" customHeight="1" x14ac:dyDescent="0.2">
      <c r="A403" s="279"/>
      <c r="B403" s="288"/>
      <c r="C403" s="117" t="s">
        <v>166</v>
      </c>
      <c r="D403" s="177">
        <v>0</v>
      </c>
      <c r="E403" s="177">
        <v>0</v>
      </c>
      <c r="F403" s="177">
        <v>0</v>
      </c>
      <c r="G403" s="340">
        <v>0</v>
      </c>
      <c r="H403" s="185"/>
      <c r="I403" s="168"/>
      <c r="J403" s="185"/>
      <c r="K403" s="279"/>
      <c r="L403" s="168"/>
      <c r="M403" s="185"/>
      <c r="N403" s="26"/>
      <c r="O403" s="26"/>
      <c r="P403" s="26"/>
      <c r="Q403" s="26"/>
      <c r="R403" s="26"/>
      <c r="S403" s="26"/>
    </row>
    <row r="404" spans="1:19" s="115" customFormat="1" ht="76.5" customHeight="1" x14ac:dyDescent="0.2">
      <c r="A404" s="279"/>
      <c r="B404" s="288"/>
      <c r="C404" s="117" t="s">
        <v>1</v>
      </c>
      <c r="D404" s="177">
        <v>0</v>
      </c>
      <c r="E404" s="177">
        <v>0</v>
      </c>
      <c r="F404" s="177">
        <v>0</v>
      </c>
      <c r="G404" s="340">
        <v>0</v>
      </c>
      <c r="H404" s="185"/>
      <c r="I404" s="168"/>
      <c r="J404" s="185"/>
      <c r="K404" s="279"/>
      <c r="L404" s="168"/>
      <c r="M404" s="185"/>
      <c r="N404" s="26"/>
      <c r="O404" s="26"/>
      <c r="P404" s="26"/>
      <c r="Q404" s="26"/>
      <c r="R404" s="26"/>
      <c r="S404" s="26"/>
    </row>
    <row r="405" spans="1:19" s="115" customFormat="1" ht="76.5" customHeight="1" x14ac:dyDescent="0.2">
      <c r="A405" s="285"/>
      <c r="B405" s="289"/>
      <c r="C405" s="117" t="s">
        <v>0</v>
      </c>
      <c r="D405" s="177">
        <v>0</v>
      </c>
      <c r="E405" s="177">
        <v>0</v>
      </c>
      <c r="F405" s="177">
        <v>0</v>
      </c>
      <c r="G405" s="340">
        <v>0</v>
      </c>
      <c r="H405" s="187"/>
      <c r="I405" s="173"/>
      <c r="J405" s="187"/>
      <c r="K405" s="285"/>
      <c r="L405" s="173"/>
      <c r="M405" s="187"/>
      <c r="N405" s="26"/>
      <c r="O405" s="26"/>
      <c r="P405" s="26"/>
      <c r="Q405" s="26"/>
      <c r="R405" s="26"/>
      <c r="S405" s="26"/>
    </row>
    <row r="406" spans="1:19" s="115" customFormat="1" ht="25.5" customHeight="1" x14ac:dyDescent="0.2">
      <c r="A406" s="276" t="s">
        <v>107</v>
      </c>
      <c r="B406" s="286" t="s">
        <v>335</v>
      </c>
      <c r="C406" s="342" t="s">
        <v>2</v>
      </c>
      <c r="D406" s="177">
        <f>SUM(D407:D410)</f>
        <v>0</v>
      </c>
      <c r="E406" s="177">
        <f>SUM(E407:E410)</f>
        <v>0</v>
      </c>
      <c r="F406" s="177">
        <f>SUM(F407:F410)</f>
        <v>0</v>
      </c>
      <c r="G406" s="340">
        <v>0</v>
      </c>
      <c r="H406" s="183" t="s">
        <v>115</v>
      </c>
      <c r="I406" s="164" t="s">
        <v>162</v>
      </c>
      <c r="J406" s="156">
        <f>SUM(J407:J409)</f>
        <v>5</v>
      </c>
      <c r="K406" s="276" t="s">
        <v>318</v>
      </c>
      <c r="L406" s="183"/>
      <c r="M406" s="183">
        <v>827</v>
      </c>
      <c r="N406" s="26"/>
      <c r="O406" s="26"/>
      <c r="P406" s="26"/>
      <c r="Q406" s="26"/>
      <c r="R406" s="26"/>
      <c r="S406" s="26"/>
    </row>
    <row r="407" spans="1:19" s="115" customFormat="1" ht="14.1" customHeight="1" x14ac:dyDescent="0.2">
      <c r="A407" s="279"/>
      <c r="B407" s="288"/>
      <c r="C407" s="117" t="s">
        <v>164</v>
      </c>
      <c r="D407" s="177">
        <f>D412+D417+D422+D427+D432</f>
        <v>0</v>
      </c>
      <c r="E407" s="177">
        <f>E412+E417+E422+E427+E432</f>
        <v>0</v>
      </c>
      <c r="F407" s="177">
        <f>F412+F417+F422+F427+F432</f>
        <v>0</v>
      </c>
      <c r="G407" s="340">
        <v>0</v>
      </c>
      <c r="H407" s="185"/>
      <c r="I407" s="164" t="s">
        <v>165</v>
      </c>
      <c r="J407" s="156">
        <v>1</v>
      </c>
      <c r="K407" s="279"/>
      <c r="L407" s="185"/>
      <c r="M407" s="185"/>
      <c r="N407" s="26"/>
      <c r="O407" s="26"/>
      <c r="P407" s="26"/>
      <c r="Q407" s="26"/>
      <c r="R407" s="26"/>
      <c r="S407" s="26"/>
    </row>
    <row r="408" spans="1:19" s="115" customFormat="1" ht="14.1" customHeight="1" x14ac:dyDescent="0.2">
      <c r="A408" s="279"/>
      <c r="B408" s="288"/>
      <c r="C408" s="117" t="s">
        <v>166</v>
      </c>
      <c r="D408" s="177">
        <f t="shared" ref="D408:F410" si="80">D413+D418+D423+D428+D433</f>
        <v>0</v>
      </c>
      <c r="E408" s="177">
        <f t="shared" si="80"/>
        <v>0</v>
      </c>
      <c r="F408" s="177">
        <f t="shared" si="80"/>
        <v>0</v>
      </c>
      <c r="G408" s="340">
        <v>0</v>
      </c>
      <c r="H408" s="185"/>
      <c r="I408" s="164" t="s">
        <v>167</v>
      </c>
      <c r="J408" s="156">
        <v>4</v>
      </c>
      <c r="K408" s="279"/>
      <c r="L408" s="185"/>
      <c r="M408" s="185"/>
      <c r="N408" s="26"/>
      <c r="O408" s="26"/>
      <c r="P408" s="26"/>
      <c r="Q408" s="26"/>
      <c r="R408" s="26"/>
      <c r="S408" s="26"/>
    </row>
    <row r="409" spans="1:19" s="115" customFormat="1" ht="14.1" customHeight="1" x14ac:dyDescent="0.2">
      <c r="A409" s="279"/>
      <c r="B409" s="288"/>
      <c r="C409" s="117" t="s">
        <v>1</v>
      </c>
      <c r="D409" s="177">
        <f t="shared" si="80"/>
        <v>0</v>
      </c>
      <c r="E409" s="177">
        <f t="shared" si="80"/>
        <v>0</v>
      </c>
      <c r="F409" s="177">
        <f t="shared" si="80"/>
        <v>0</v>
      </c>
      <c r="G409" s="340">
        <v>0</v>
      </c>
      <c r="H409" s="185"/>
      <c r="I409" s="164" t="s">
        <v>168</v>
      </c>
      <c r="J409" s="156">
        <v>0</v>
      </c>
      <c r="K409" s="279"/>
      <c r="L409" s="185"/>
      <c r="M409" s="185"/>
      <c r="N409" s="26"/>
      <c r="O409" s="26"/>
      <c r="P409" s="26"/>
      <c r="Q409" s="26"/>
      <c r="R409" s="26"/>
      <c r="S409" s="26"/>
    </row>
    <row r="410" spans="1:19" s="115" customFormat="1" ht="13.5" customHeight="1" x14ac:dyDescent="0.2">
      <c r="A410" s="285"/>
      <c r="B410" s="289"/>
      <c r="C410" s="117" t="s">
        <v>0</v>
      </c>
      <c r="D410" s="177">
        <f t="shared" si="80"/>
        <v>0</v>
      </c>
      <c r="E410" s="177">
        <f t="shared" si="80"/>
        <v>0</v>
      </c>
      <c r="F410" s="177">
        <f t="shared" si="80"/>
        <v>0</v>
      </c>
      <c r="G410" s="340">
        <v>0</v>
      </c>
      <c r="H410" s="187"/>
      <c r="I410" s="164" t="s">
        <v>169</v>
      </c>
      <c r="J410" s="341">
        <f>(J407+J408/2)/J406</f>
        <v>0.6</v>
      </c>
      <c r="K410" s="285"/>
      <c r="L410" s="187"/>
      <c r="M410" s="187"/>
      <c r="N410" s="26"/>
      <c r="O410" s="26"/>
      <c r="P410" s="26"/>
      <c r="Q410" s="26"/>
      <c r="R410" s="26"/>
      <c r="S410" s="26"/>
    </row>
    <row r="411" spans="1:19" s="115" customFormat="1" ht="18.75" customHeight="1" x14ac:dyDescent="0.2">
      <c r="A411" s="276" t="s">
        <v>336</v>
      </c>
      <c r="B411" s="286" t="s">
        <v>337</v>
      </c>
      <c r="C411" s="342" t="s">
        <v>2</v>
      </c>
      <c r="D411" s="177">
        <v>0</v>
      </c>
      <c r="E411" s="177">
        <v>0</v>
      </c>
      <c r="F411" s="177">
        <v>0</v>
      </c>
      <c r="G411" s="340">
        <v>0</v>
      </c>
      <c r="H411" s="183" t="s">
        <v>338</v>
      </c>
      <c r="I411" s="159" t="s">
        <v>339</v>
      </c>
      <c r="J411" s="183" t="s">
        <v>503</v>
      </c>
      <c r="K411" s="276" t="s">
        <v>116</v>
      </c>
      <c r="L411" s="159" t="s">
        <v>602</v>
      </c>
      <c r="M411" s="183">
        <v>827</v>
      </c>
      <c r="N411" s="26"/>
      <c r="O411" s="26"/>
      <c r="P411" s="26"/>
      <c r="Q411" s="26"/>
      <c r="R411" s="26"/>
      <c r="S411" s="26"/>
    </row>
    <row r="412" spans="1:19" s="115" customFormat="1" ht="18.75" customHeight="1" x14ac:dyDescent="0.2">
      <c r="A412" s="279"/>
      <c r="B412" s="288"/>
      <c r="C412" s="117" t="s">
        <v>164</v>
      </c>
      <c r="D412" s="177">
        <v>0</v>
      </c>
      <c r="E412" s="177">
        <v>0</v>
      </c>
      <c r="F412" s="177">
        <v>0</v>
      </c>
      <c r="G412" s="340">
        <v>0</v>
      </c>
      <c r="H412" s="185"/>
      <c r="I412" s="168"/>
      <c r="J412" s="185"/>
      <c r="K412" s="279"/>
      <c r="L412" s="168"/>
      <c r="M412" s="185"/>
      <c r="N412" s="26"/>
      <c r="O412" s="26"/>
      <c r="P412" s="26"/>
      <c r="Q412" s="26"/>
      <c r="R412" s="26"/>
      <c r="S412" s="26"/>
    </row>
    <row r="413" spans="1:19" s="115" customFormat="1" ht="18.75" customHeight="1" x14ac:dyDescent="0.2">
      <c r="A413" s="279"/>
      <c r="B413" s="288"/>
      <c r="C413" s="117" t="s">
        <v>166</v>
      </c>
      <c r="D413" s="177">
        <v>0</v>
      </c>
      <c r="E413" s="177">
        <v>0</v>
      </c>
      <c r="F413" s="177">
        <v>0</v>
      </c>
      <c r="G413" s="340">
        <v>0</v>
      </c>
      <c r="H413" s="185"/>
      <c r="I413" s="168"/>
      <c r="J413" s="185"/>
      <c r="K413" s="279"/>
      <c r="L413" s="168"/>
      <c r="M413" s="185"/>
      <c r="N413" s="26"/>
      <c r="O413" s="26"/>
      <c r="P413" s="26"/>
      <c r="Q413" s="26"/>
      <c r="R413" s="26"/>
      <c r="S413" s="26"/>
    </row>
    <row r="414" spans="1:19" s="115" customFormat="1" ht="18.75" customHeight="1" x14ac:dyDescent="0.2">
      <c r="A414" s="279"/>
      <c r="B414" s="288"/>
      <c r="C414" s="117" t="s">
        <v>1</v>
      </c>
      <c r="D414" s="177">
        <v>0</v>
      </c>
      <c r="E414" s="177">
        <v>0</v>
      </c>
      <c r="F414" s="177">
        <v>0</v>
      </c>
      <c r="G414" s="340">
        <v>0</v>
      </c>
      <c r="H414" s="185"/>
      <c r="I414" s="168"/>
      <c r="J414" s="185"/>
      <c r="K414" s="279"/>
      <c r="L414" s="168"/>
      <c r="M414" s="185"/>
      <c r="N414" s="26"/>
      <c r="O414" s="26"/>
      <c r="P414" s="26"/>
      <c r="Q414" s="26"/>
      <c r="R414" s="26"/>
      <c r="S414" s="26"/>
    </row>
    <row r="415" spans="1:19" s="115" customFormat="1" ht="18.75" customHeight="1" x14ac:dyDescent="0.2">
      <c r="A415" s="285"/>
      <c r="B415" s="289"/>
      <c r="C415" s="117" t="s">
        <v>0</v>
      </c>
      <c r="D415" s="177">
        <v>0</v>
      </c>
      <c r="E415" s="177">
        <v>0</v>
      </c>
      <c r="F415" s="177">
        <v>0</v>
      </c>
      <c r="G415" s="340">
        <v>0</v>
      </c>
      <c r="H415" s="187"/>
      <c r="I415" s="173"/>
      <c r="J415" s="187"/>
      <c r="K415" s="285"/>
      <c r="L415" s="173"/>
      <c r="M415" s="187"/>
      <c r="N415" s="26"/>
      <c r="O415" s="26"/>
      <c r="P415" s="26"/>
      <c r="Q415" s="26"/>
      <c r="R415" s="26"/>
      <c r="S415" s="26"/>
    </row>
    <row r="416" spans="1:19" s="115" customFormat="1" ht="32.25" customHeight="1" x14ac:dyDescent="0.2">
      <c r="A416" s="276" t="s">
        <v>340</v>
      </c>
      <c r="B416" s="286" t="s">
        <v>341</v>
      </c>
      <c r="C416" s="342" t="s">
        <v>2</v>
      </c>
      <c r="D416" s="177">
        <f>SUM(D417:D420)</f>
        <v>0</v>
      </c>
      <c r="E416" s="177">
        <f>SUM(E417:E420)</f>
        <v>0</v>
      </c>
      <c r="F416" s="177">
        <f>SUM(F417:F420)</f>
        <v>0</v>
      </c>
      <c r="G416" s="340">
        <v>0</v>
      </c>
      <c r="H416" s="183" t="s">
        <v>342</v>
      </c>
      <c r="I416" s="159" t="s">
        <v>603</v>
      </c>
      <c r="J416" s="183" t="s">
        <v>211</v>
      </c>
      <c r="K416" s="276" t="s">
        <v>318</v>
      </c>
      <c r="L416" s="159" t="s">
        <v>602</v>
      </c>
      <c r="M416" s="183">
        <v>827</v>
      </c>
      <c r="N416" s="26"/>
      <c r="O416" s="26"/>
      <c r="P416" s="26"/>
      <c r="Q416" s="26"/>
      <c r="R416" s="26"/>
      <c r="S416" s="26"/>
    </row>
    <row r="417" spans="1:19" s="115" customFormat="1" ht="32.25" customHeight="1" x14ac:dyDescent="0.2">
      <c r="A417" s="279"/>
      <c r="B417" s="288"/>
      <c r="C417" s="117" t="s">
        <v>164</v>
      </c>
      <c r="D417" s="177">
        <v>0</v>
      </c>
      <c r="E417" s="177">
        <v>0</v>
      </c>
      <c r="F417" s="177">
        <v>0</v>
      </c>
      <c r="G417" s="340">
        <v>0</v>
      </c>
      <c r="H417" s="185"/>
      <c r="I417" s="168"/>
      <c r="J417" s="185"/>
      <c r="K417" s="279"/>
      <c r="L417" s="168"/>
      <c r="M417" s="185"/>
      <c r="N417" s="26"/>
      <c r="O417" s="26"/>
      <c r="P417" s="26"/>
      <c r="Q417" s="26"/>
      <c r="R417" s="26"/>
      <c r="S417" s="26"/>
    </row>
    <row r="418" spans="1:19" s="115" customFormat="1" ht="32.25" customHeight="1" x14ac:dyDescent="0.2">
      <c r="A418" s="279"/>
      <c r="B418" s="288"/>
      <c r="C418" s="117" t="s">
        <v>166</v>
      </c>
      <c r="D418" s="177">
        <v>0</v>
      </c>
      <c r="E418" s="177">
        <v>0</v>
      </c>
      <c r="F418" s="177">
        <v>0</v>
      </c>
      <c r="G418" s="340">
        <v>0</v>
      </c>
      <c r="H418" s="185"/>
      <c r="I418" s="168"/>
      <c r="J418" s="185"/>
      <c r="K418" s="279"/>
      <c r="L418" s="168"/>
      <c r="M418" s="185"/>
      <c r="N418" s="26"/>
      <c r="O418" s="26"/>
      <c r="P418" s="26"/>
      <c r="Q418" s="26"/>
      <c r="R418" s="26"/>
      <c r="S418" s="26"/>
    </row>
    <row r="419" spans="1:19" s="115" customFormat="1" ht="32.25" customHeight="1" x14ac:dyDescent="0.2">
      <c r="A419" s="279"/>
      <c r="B419" s="288"/>
      <c r="C419" s="117" t="s">
        <v>1</v>
      </c>
      <c r="D419" s="177">
        <v>0</v>
      </c>
      <c r="E419" s="177">
        <v>0</v>
      </c>
      <c r="F419" s="177">
        <v>0</v>
      </c>
      <c r="G419" s="340">
        <v>0</v>
      </c>
      <c r="H419" s="185"/>
      <c r="I419" s="168"/>
      <c r="J419" s="185"/>
      <c r="K419" s="279"/>
      <c r="L419" s="168"/>
      <c r="M419" s="185"/>
      <c r="N419" s="26"/>
      <c r="O419" s="26"/>
      <c r="P419" s="26"/>
      <c r="Q419" s="26"/>
      <c r="R419" s="26"/>
      <c r="S419" s="26"/>
    </row>
    <row r="420" spans="1:19" s="115" customFormat="1" ht="43.5" customHeight="1" x14ac:dyDescent="0.2">
      <c r="A420" s="285"/>
      <c r="B420" s="289"/>
      <c r="C420" s="117" t="s">
        <v>0</v>
      </c>
      <c r="D420" s="177">
        <v>0</v>
      </c>
      <c r="E420" s="177">
        <v>0</v>
      </c>
      <c r="F420" s="177">
        <v>0</v>
      </c>
      <c r="G420" s="340">
        <v>0</v>
      </c>
      <c r="H420" s="187"/>
      <c r="I420" s="173"/>
      <c r="J420" s="187"/>
      <c r="K420" s="285"/>
      <c r="L420" s="173"/>
      <c r="M420" s="187"/>
      <c r="N420" s="26"/>
      <c r="O420" s="26"/>
      <c r="P420" s="26"/>
      <c r="Q420" s="26"/>
      <c r="R420" s="26"/>
      <c r="S420" s="26"/>
    </row>
    <row r="421" spans="1:19" s="115" customFormat="1" ht="24.75" customHeight="1" x14ac:dyDescent="0.2">
      <c r="A421" s="276" t="s">
        <v>343</v>
      </c>
      <c r="B421" s="286" t="s">
        <v>344</v>
      </c>
      <c r="C421" s="342" t="s">
        <v>2</v>
      </c>
      <c r="D421" s="177">
        <f>SUM(D422:D425)</f>
        <v>0</v>
      </c>
      <c r="E421" s="177">
        <f>SUM(E422:E425)</f>
        <v>0</v>
      </c>
      <c r="F421" s="177">
        <f>SUM(F422:F425)</f>
        <v>0</v>
      </c>
      <c r="G421" s="340">
        <v>0</v>
      </c>
      <c r="H421" s="183" t="s">
        <v>345</v>
      </c>
      <c r="I421" s="188" t="s">
        <v>604</v>
      </c>
      <c r="J421" s="242" t="s">
        <v>181</v>
      </c>
      <c r="K421" s="333" t="s">
        <v>116</v>
      </c>
      <c r="L421" s="144"/>
      <c r="M421" s="183">
        <v>827</v>
      </c>
      <c r="N421" s="26"/>
      <c r="O421" s="26"/>
      <c r="P421" s="26"/>
      <c r="Q421" s="26"/>
      <c r="R421" s="26"/>
      <c r="S421" s="26"/>
    </row>
    <row r="422" spans="1:19" s="115" customFormat="1" ht="24.75" customHeight="1" x14ac:dyDescent="0.2">
      <c r="A422" s="279"/>
      <c r="B422" s="288"/>
      <c r="C422" s="117" t="s">
        <v>164</v>
      </c>
      <c r="D422" s="177">
        <v>0</v>
      </c>
      <c r="E422" s="177">
        <v>0</v>
      </c>
      <c r="F422" s="177">
        <v>0</v>
      </c>
      <c r="G422" s="340">
        <v>0</v>
      </c>
      <c r="H422" s="185"/>
      <c r="I422" s="343"/>
      <c r="J422" s="344"/>
      <c r="K422" s="333"/>
      <c r="L422" s="350"/>
      <c r="M422" s="185"/>
      <c r="N422" s="26"/>
      <c r="O422" s="26"/>
      <c r="P422" s="26"/>
      <c r="Q422" s="26"/>
      <c r="R422" s="26"/>
      <c r="S422" s="26"/>
    </row>
    <row r="423" spans="1:19" s="115" customFormat="1" ht="24.75" customHeight="1" x14ac:dyDescent="0.2">
      <c r="A423" s="279"/>
      <c r="B423" s="288"/>
      <c r="C423" s="117" t="s">
        <v>166</v>
      </c>
      <c r="D423" s="177">
        <v>0</v>
      </c>
      <c r="E423" s="177">
        <v>0</v>
      </c>
      <c r="F423" s="177">
        <v>0</v>
      </c>
      <c r="G423" s="340">
        <v>0</v>
      </c>
      <c r="H423" s="185"/>
      <c r="I423" s="343"/>
      <c r="J423" s="344"/>
      <c r="K423" s="333"/>
      <c r="L423" s="350"/>
      <c r="M423" s="185"/>
      <c r="N423" s="26"/>
      <c r="O423" s="26"/>
      <c r="P423" s="26"/>
      <c r="Q423" s="26"/>
      <c r="R423" s="26"/>
      <c r="S423" s="26"/>
    </row>
    <row r="424" spans="1:19" s="115" customFormat="1" ht="24.75" customHeight="1" x14ac:dyDescent="0.2">
      <c r="A424" s="279"/>
      <c r="B424" s="288"/>
      <c r="C424" s="117" t="s">
        <v>1</v>
      </c>
      <c r="D424" s="177">
        <v>0</v>
      </c>
      <c r="E424" s="177">
        <v>0</v>
      </c>
      <c r="F424" s="177">
        <v>0</v>
      </c>
      <c r="G424" s="340">
        <v>0</v>
      </c>
      <c r="H424" s="185"/>
      <c r="I424" s="343"/>
      <c r="J424" s="344"/>
      <c r="K424" s="333"/>
      <c r="L424" s="350"/>
      <c r="M424" s="185"/>
      <c r="N424" s="26"/>
      <c r="O424" s="26"/>
      <c r="P424" s="26"/>
      <c r="Q424" s="26"/>
      <c r="R424" s="26"/>
      <c r="S424" s="26"/>
    </row>
    <row r="425" spans="1:19" s="115" customFormat="1" ht="24.75" customHeight="1" x14ac:dyDescent="0.2">
      <c r="A425" s="285"/>
      <c r="B425" s="289"/>
      <c r="C425" s="117" t="s">
        <v>0</v>
      </c>
      <c r="D425" s="177">
        <v>0</v>
      </c>
      <c r="E425" s="177">
        <v>0</v>
      </c>
      <c r="F425" s="177">
        <v>0</v>
      </c>
      <c r="G425" s="340">
        <v>0</v>
      </c>
      <c r="H425" s="187"/>
      <c r="I425" s="345"/>
      <c r="J425" s="346"/>
      <c r="K425" s="333"/>
      <c r="L425" s="350"/>
      <c r="M425" s="187"/>
      <c r="N425" s="26"/>
      <c r="O425" s="26"/>
      <c r="P425" s="26"/>
      <c r="Q425" s="26"/>
      <c r="R425" s="26"/>
      <c r="S425" s="26"/>
    </row>
    <row r="426" spans="1:19" s="115" customFormat="1" ht="23.25" customHeight="1" x14ac:dyDescent="0.2">
      <c r="A426" s="276" t="s">
        <v>346</v>
      </c>
      <c r="B426" s="286" t="s">
        <v>347</v>
      </c>
      <c r="C426" s="342" t="s">
        <v>2</v>
      </c>
      <c r="D426" s="177">
        <f>SUM(D427:D430)</f>
        <v>0</v>
      </c>
      <c r="E426" s="177">
        <f>SUM(E427:E430)</f>
        <v>0</v>
      </c>
      <c r="F426" s="177">
        <f>SUM(F427:F430)</f>
        <v>0</v>
      </c>
      <c r="G426" s="340">
        <v>0</v>
      </c>
      <c r="H426" s="183" t="s">
        <v>348</v>
      </c>
      <c r="I426" s="159" t="s">
        <v>401</v>
      </c>
      <c r="J426" s="183" t="s">
        <v>503</v>
      </c>
      <c r="K426" s="276" t="s">
        <v>116</v>
      </c>
      <c r="L426" s="159" t="s">
        <v>602</v>
      </c>
      <c r="M426" s="183">
        <v>827</v>
      </c>
      <c r="N426" s="26"/>
      <c r="O426" s="26"/>
      <c r="P426" s="26"/>
      <c r="Q426" s="26"/>
      <c r="R426" s="26"/>
      <c r="S426" s="26"/>
    </row>
    <row r="427" spans="1:19" s="115" customFormat="1" ht="23.25" customHeight="1" x14ac:dyDescent="0.2">
      <c r="A427" s="279"/>
      <c r="B427" s="288"/>
      <c r="C427" s="117" t="s">
        <v>164</v>
      </c>
      <c r="D427" s="177">
        <v>0</v>
      </c>
      <c r="E427" s="177">
        <v>0</v>
      </c>
      <c r="F427" s="177">
        <v>0</v>
      </c>
      <c r="G427" s="340">
        <v>0</v>
      </c>
      <c r="H427" s="185"/>
      <c r="I427" s="168"/>
      <c r="J427" s="185"/>
      <c r="K427" s="279"/>
      <c r="L427" s="168"/>
      <c r="M427" s="185"/>
      <c r="N427" s="26"/>
      <c r="O427" s="26"/>
      <c r="P427" s="26"/>
      <c r="Q427" s="26"/>
      <c r="R427" s="26"/>
      <c r="S427" s="26"/>
    </row>
    <row r="428" spans="1:19" s="115" customFormat="1" ht="23.25" customHeight="1" x14ac:dyDescent="0.2">
      <c r="A428" s="279"/>
      <c r="B428" s="288"/>
      <c r="C428" s="117" t="s">
        <v>166</v>
      </c>
      <c r="D428" s="177">
        <v>0</v>
      </c>
      <c r="E428" s="177">
        <v>0</v>
      </c>
      <c r="F428" s="177">
        <v>0</v>
      </c>
      <c r="G428" s="340">
        <v>0</v>
      </c>
      <c r="H428" s="185"/>
      <c r="I428" s="168"/>
      <c r="J428" s="185"/>
      <c r="K428" s="279"/>
      <c r="L428" s="168"/>
      <c r="M428" s="185"/>
      <c r="N428" s="26"/>
      <c r="O428" s="26"/>
      <c r="P428" s="26"/>
      <c r="Q428" s="26"/>
      <c r="R428" s="26"/>
      <c r="S428" s="26"/>
    </row>
    <row r="429" spans="1:19" s="115" customFormat="1" ht="23.25" customHeight="1" x14ac:dyDescent="0.2">
      <c r="A429" s="279"/>
      <c r="B429" s="288"/>
      <c r="C429" s="117" t="s">
        <v>1</v>
      </c>
      <c r="D429" s="177">
        <v>0</v>
      </c>
      <c r="E429" s="177">
        <v>0</v>
      </c>
      <c r="F429" s="177">
        <v>0</v>
      </c>
      <c r="G429" s="340">
        <v>0</v>
      </c>
      <c r="H429" s="185"/>
      <c r="I429" s="168"/>
      <c r="J429" s="185"/>
      <c r="K429" s="279"/>
      <c r="L429" s="168"/>
      <c r="M429" s="185"/>
      <c r="N429" s="26"/>
      <c r="O429" s="26"/>
      <c r="P429" s="26"/>
      <c r="Q429" s="26"/>
      <c r="R429" s="26"/>
      <c r="S429" s="26"/>
    </row>
    <row r="430" spans="1:19" s="115" customFormat="1" ht="23.25" customHeight="1" x14ac:dyDescent="0.2">
      <c r="A430" s="285"/>
      <c r="B430" s="289"/>
      <c r="C430" s="117" t="s">
        <v>0</v>
      </c>
      <c r="D430" s="177">
        <v>0</v>
      </c>
      <c r="E430" s="177">
        <v>0</v>
      </c>
      <c r="F430" s="177">
        <v>0</v>
      </c>
      <c r="G430" s="340">
        <v>0</v>
      </c>
      <c r="H430" s="187"/>
      <c r="I430" s="173"/>
      <c r="J430" s="187"/>
      <c r="K430" s="285"/>
      <c r="L430" s="173"/>
      <c r="M430" s="187"/>
      <c r="N430" s="26"/>
      <c r="O430" s="26"/>
      <c r="P430" s="26"/>
      <c r="Q430" s="26"/>
      <c r="R430" s="26"/>
      <c r="S430" s="26"/>
    </row>
    <row r="431" spans="1:19" s="115" customFormat="1" ht="24.75" customHeight="1" x14ac:dyDescent="0.2">
      <c r="A431" s="276" t="s">
        <v>349</v>
      </c>
      <c r="B431" s="286" t="s">
        <v>350</v>
      </c>
      <c r="C431" s="342" t="s">
        <v>2</v>
      </c>
      <c r="D431" s="177">
        <f>SUM(D432:D435)</f>
        <v>0</v>
      </c>
      <c r="E431" s="177">
        <f>SUM(E432:E435)</f>
        <v>0</v>
      </c>
      <c r="F431" s="177">
        <f>SUM(F432:F435)</f>
        <v>0</v>
      </c>
      <c r="G431" s="340">
        <v>0</v>
      </c>
      <c r="H431" s="183" t="s">
        <v>351</v>
      </c>
      <c r="I431" s="159" t="s">
        <v>605</v>
      </c>
      <c r="J431" s="183" t="s">
        <v>503</v>
      </c>
      <c r="K431" s="276" t="s">
        <v>116</v>
      </c>
      <c r="L431" s="159" t="s">
        <v>602</v>
      </c>
      <c r="M431" s="183">
        <v>827</v>
      </c>
      <c r="N431" s="26"/>
      <c r="O431" s="26"/>
      <c r="P431" s="26"/>
      <c r="Q431" s="26"/>
      <c r="R431" s="26"/>
      <c r="S431" s="26"/>
    </row>
    <row r="432" spans="1:19" s="115" customFormat="1" ht="24.75" customHeight="1" x14ac:dyDescent="0.2">
      <c r="A432" s="279"/>
      <c r="B432" s="288"/>
      <c r="C432" s="117" t="s">
        <v>164</v>
      </c>
      <c r="D432" s="177">
        <v>0</v>
      </c>
      <c r="E432" s="177">
        <v>0</v>
      </c>
      <c r="F432" s="177">
        <v>0</v>
      </c>
      <c r="G432" s="340">
        <v>0</v>
      </c>
      <c r="H432" s="185"/>
      <c r="I432" s="168"/>
      <c r="J432" s="185"/>
      <c r="K432" s="279"/>
      <c r="L432" s="168"/>
      <c r="M432" s="185"/>
      <c r="N432" s="26"/>
      <c r="O432" s="26"/>
      <c r="P432" s="26"/>
      <c r="Q432" s="26"/>
      <c r="R432" s="26"/>
      <c r="S432" s="26"/>
    </row>
    <row r="433" spans="1:19" s="115" customFormat="1" ht="24.75" customHeight="1" x14ac:dyDescent="0.2">
      <c r="A433" s="279"/>
      <c r="B433" s="288"/>
      <c r="C433" s="117" t="s">
        <v>166</v>
      </c>
      <c r="D433" s="177">
        <v>0</v>
      </c>
      <c r="E433" s="177">
        <v>0</v>
      </c>
      <c r="F433" s="177">
        <v>0</v>
      </c>
      <c r="G433" s="340">
        <v>0</v>
      </c>
      <c r="H433" s="185"/>
      <c r="I433" s="168"/>
      <c r="J433" s="185"/>
      <c r="K433" s="279"/>
      <c r="L433" s="168"/>
      <c r="M433" s="185"/>
      <c r="N433" s="26"/>
      <c r="O433" s="26"/>
      <c r="P433" s="26"/>
      <c r="Q433" s="26"/>
      <c r="R433" s="26"/>
      <c r="S433" s="26"/>
    </row>
    <row r="434" spans="1:19" s="115" customFormat="1" ht="24.75" customHeight="1" x14ac:dyDescent="0.2">
      <c r="A434" s="279"/>
      <c r="B434" s="288"/>
      <c r="C434" s="117" t="s">
        <v>1</v>
      </c>
      <c r="D434" s="177">
        <v>0</v>
      </c>
      <c r="E434" s="177">
        <v>0</v>
      </c>
      <c r="F434" s="177">
        <v>0</v>
      </c>
      <c r="G434" s="340">
        <v>0</v>
      </c>
      <c r="H434" s="185"/>
      <c r="I434" s="168"/>
      <c r="J434" s="185"/>
      <c r="K434" s="279"/>
      <c r="L434" s="168"/>
      <c r="M434" s="185"/>
      <c r="N434" s="26"/>
      <c r="O434" s="26"/>
      <c r="P434" s="26"/>
      <c r="Q434" s="26"/>
      <c r="R434" s="26"/>
      <c r="S434" s="26"/>
    </row>
    <row r="435" spans="1:19" s="115" customFormat="1" ht="24.75" customHeight="1" x14ac:dyDescent="0.2">
      <c r="A435" s="285"/>
      <c r="B435" s="289"/>
      <c r="C435" s="117" t="s">
        <v>0</v>
      </c>
      <c r="D435" s="177">
        <v>0</v>
      </c>
      <c r="E435" s="177">
        <v>0</v>
      </c>
      <c r="F435" s="177">
        <v>0</v>
      </c>
      <c r="G435" s="340">
        <v>0</v>
      </c>
      <c r="H435" s="187"/>
      <c r="I435" s="173"/>
      <c r="J435" s="187"/>
      <c r="K435" s="285"/>
      <c r="L435" s="173"/>
      <c r="M435" s="187"/>
      <c r="N435" s="26"/>
      <c r="O435" s="26"/>
      <c r="P435" s="26"/>
      <c r="Q435" s="26"/>
      <c r="R435" s="26"/>
      <c r="S435" s="26"/>
    </row>
    <row r="436" spans="1:19" s="115" customFormat="1" ht="54" customHeight="1" x14ac:dyDescent="0.2">
      <c r="A436" s="276" t="s">
        <v>352</v>
      </c>
      <c r="B436" s="286" t="s">
        <v>353</v>
      </c>
      <c r="C436" s="342" t="s">
        <v>2</v>
      </c>
      <c r="D436" s="177">
        <f>SUM(D437:D440)</f>
        <v>357982.4</v>
      </c>
      <c r="E436" s="177">
        <f>SUM(E437:E440)</f>
        <v>54920.701489999999</v>
      </c>
      <c r="F436" s="177">
        <f>SUM(F437:F440)</f>
        <v>112277.47349</v>
      </c>
      <c r="G436" s="340">
        <v>0</v>
      </c>
      <c r="H436" s="183" t="s">
        <v>354</v>
      </c>
      <c r="I436" s="164" t="s">
        <v>162</v>
      </c>
      <c r="J436" s="156">
        <f>SUM(J437:J439)</f>
        <v>4</v>
      </c>
      <c r="K436" s="276" t="s">
        <v>355</v>
      </c>
      <c r="L436" s="183"/>
      <c r="M436" s="183">
        <v>827</v>
      </c>
      <c r="N436" s="26"/>
      <c r="O436" s="26"/>
      <c r="P436" s="26"/>
      <c r="Q436" s="26"/>
      <c r="R436" s="26"/>
      <c r="S436" s="26"/>
    </row>
    <row r="437" spans="1:19" s="115" customFormat="1" ht="54" customHeight="1" x14ac:dyDescent="0.2">
      <c r="A437" s="279"/>
      <c r="B437" s="288"/>
      <c r="C437" s="117" t="s">
        <v>164</v>
      </c>
      <c r="D437" s="177">
        <f t="shared" ref="D437:F440" si="81">D442+D447+D452</f>
        <v>58331.199999999997</v>
      </c>
      <c r="E437" s="177">
        <f t="shared" si="81"/>
        <v>15927.003419999999</v>
      </c>
      <c r="F437" s="177">
        <f t="shared" si="81"/>
        <v>15927.003419999999</v>
      </c>
      <c r="G437" s="340">
        <v>0</v>
      </c>
      <c r="H437" s="185"/>
      <c r="I437" s="164" t="s">
        <v>165</v>
      </c>
      <c r="J437" s="156">
        <v>0</v>
      </c>
      <c r="K437" s="279"/>
      <c r="L437" s="185"/>
      <c r="M437" s="185"/>
      <c r="N437" s="26"/>
      <c r="O437" s="26"/>
      <c r="P437" s="26"/>
      <c r="Q437" s="26"/>
      <c r="R437" s="26"/>
      <c r="S437" s="26"/>
    </row>
    <row r="438" spans="1:19" s="115" customFormat="1" ht="54" customHeight="1" x14ac:dyDescent="0.2">
      <c r="A438" s="279"/>
      <c r="B438" s="288"/>
      <c r="C438" s="117" t="s">
        <v>166</v>
      </c>
      <c r="D438" s="177">
        <f t="shared" si="81"/>
        <v>142810.79999999999</v>
      </c>
      <c r="E438" s="177">
        <f t="shared" si="81"/>
        <v>38993.698069999999</v>
      </c>
      <c r="F438" s="177">
        <f t="shared" si="81"/>
        <v>38993.698069999999</v>
      </c>
      <c r="G438" s="340">
        <v>0</v>
      </c>
      <c r="H438" s="185"/>
      <c r="I438" s="164" t="s">
        <v>167</v>
      </c>
      <c r="J438" s="156">
        <v>3</v>
      </c>
      <c r="K438" s="279"/>
      <c r="L438" s="185"/>
      <c r="M438" s="185"/>
      <c r="N438" s="26"/>
      <c r="O438" s="26"/>
      <c r="P438" s="26"/>
      <c r="Q438" s="26"/>
      <c r="R438" s="26"/>
      <c r="S438" s="26"/>
    </row>
    <row r="439" spans="1:19" s="115" customFormat="1" ht="54" customHeight="1" x14ac:dyDescent="0.2">
      <c r="A439" s="279"/>
      <c r="B439" s="288"/>
      <c r="C439" s="117" t="s">
        <v>1</v>
      </c>
      <c r="D439" s="177">
        <f t="shared" si="81"/>
        <v>0</v>
      </c>
      <c r="E439" s="177">
        <f t="shared" si="81"/>
        <v>0</v>
      </c>
      <c r="F439" s="177">
        <f t="shared" si="81"/>
        <v>0</v>
      </c>
      <c r="G439" s="340">
        <v>0</v>
      </c>
      <c r="H439" s="185"/>
      <c r="I439" s="164" t="s">
        <v>168</v>
      </c>
      <c r="J439" s="156">
        <v>1</v>
      </c>
      <c r="K439" s="279"/>
      <c r="L439" s="185"/>
      <c r="M439" s="185"/>
      <c r="N439" s="26"/>
      <c r="O439" s="26"/>
      <c r="P439" s="26"/>
      <c r="Q439" s="26"/>
      <c r="R439" s="26"/>
      <c r="S439" s="26"/>
    </row>
    <row r="440" spans="1:19" s="115" customFormat="1" ht="54" customHeight="1" x14ac:dyDescent="0.2">
      <c r="A440" s="285"/>
      <c r="B440" s="289"/>
      <c r="C440" s="117" t="s">
        <v>0</v>
      </c>
      <c r="D440" s="177">
        <f t="shared" si="81"/>
        <v>156840.4</v>
      </c>
      <c r="E440" s="177">
        <f t="shared" si="81"/>
        <v>0</v>
      </c>
      <c r="F440" s="177">
        <f t="shared" si="81"/>
        <v>57356.771999999997</v>
      </c>
      <c r="G440" s="340">
        <v>0</v>
      </c>
      <c r="H440" s="187"/>
      <c r="I440" s="164" t="s">
        <v>169</v>
      </c>
      <c r="J440" s="358">
        <f>(J437+J438/2)/J436</f>
        <v>0.375</v>
      </c>
      <c r="K440" s="285"/>
      <c r="L440" s="187"/>
      <c r="M440" s="187"/>
      <c r="N440" s="26"/>
      <c r="O440" s="26"/>
      <c r="P440" s="26"/>
      <c r="Q440" s="26"/>
      <c r="R440" s="26"/>
      <c r="S440" s="26"/>
    </row>
    <row r="441" spans="1:19" s="115" customFormat="1" ht="30" customHeight="1" x14ac:dyDescent="0.2">
      <c r="A441" s="276" t="s">
        <v>356</v>
      </c>
      <c r="B441" s="286" t="s">
        <v>357</v>
      </c>
      <c r="C441" s="342" t="s">
        <v>2</v>
      </c>
      <c r="D441" s="177">
        <f>SUM(D442:D445)</f>
        <v>357982.4</v>
      </c>
      <c r="E441" s="177">
        <f>SUM(E442:E445)</f>
        <v>54920.701489999999</v>
      </c>
      <c r="F441" s="177">
        <f>SUM(F442:F445)</f>
        <v>112277.47349</v>
      </c>
      <c r="G441" s="340">
        <f>F441/D441</f>
        <v>0.31363964678151773</v>
      </c>
      <c r="H441" s="183" t="s">
        <v>358</v>
      </c>
      <c r="I441" s="188" t="s">
        <v>606</v>
      </c>
      <c r="J441" s="242" t="s">
        <v>211</v>
      </c>
      <c r="K441" s="333" t="s">
        <v>355</v>
      </c>
      <c r="L441" s="159" t="s">
        <v>607</v>
      </c>
      <c r="M441" s="183">
        <v>827</v>
      </c>
      <c r="N441" s="26"/>
      <c r="O441" s="26"/>
      <c r="P441" s="26"/>
      <c r="Q441" s="26"/>
      <c r="R441" s="26"/>
      <c r="S441" s="26"/>
    </row>
    <row r="442" spans="1:19" s="115" customFormat="1" ht="30" customHeight="1" x14ac:dyDescent="0.2">
      <c r="A442" s="279"/>
      <c r="B442" s="288"/>
      <c r="C442" s="117" t="s">
        <v>164</v>
      </c>
      <c r="D442" s="177">
        <v>58331.199999999997</v>
      </c>
      <c r="E442" s="177">
        <v>15927.003419999999</v>
      </c>
      <c r="F442" s="177">
        <v>15927.003419999999</v>
      </c>
      <c r="G442" s="340">
        <f t="shared" ref="G442:G445" si="82">F442/D442</f>
        <v>0.27304432996406724</v>
      </c>
      <c r="H442" s="185"/>
      <c r="I442" s="343"/>
      <c r="J442" s="344"/>
      <c r="K442" s="333"/>
      <c r="L442" s="359"/>
      <c r="M442" s="185"/>
      <c r="N442" s="26"/>
      <c r="O442" s="26"/>
      <c r="P442" s="26"/>
      <c r="Q442" s="26"/>
      <c r="R442" s="26"/>
      <c r="S442" s="26"/>
    </row>
    <row r="443" spans="1:19" s="115" customFormat="1" ht="30" customHeight="1" x14ac:dyDescent="0.2">
      <c r="A443" s="279"/>
      <c r="B443" s="288"/>
      <c r="C443" s="117" t="s">
        <v>166</v>
      </c>
      <c r="D443" s="177">
        <v>142810.79999999999</v>
      </c>
      <c r="E443" s="177">
        <v>38993.698069999999</v>
      </c>
      <c r="F443" s="177">
        <v>38993.698069999999</v>
      </c>
      <c r="G443" s="340">
        <f t="shared" si="82"/>
        <v>0.27304446211350963</v>
      </c>
      <c r="H443" s="185"/>
      <c r="I443" s="343"/>
      <c r="J443" s="344"/>
      <c r="K443" s="333"/>
      <c r="L443" s="359"/>
      <c r="M443" s="185"/>
      <c r="N443" s="26"/>
      <c r="O443" s="26"/>
      <c r="P443" s="26"/>
      <c r="Q443" s="26"/>
      <c r="R443" s="26"/>
      <c r="S443" s="26"/>
    </row>
    <row r="444" spans="1:19" s="115" customFormat="1" ht="30" customHeight="1" x14ac:dyDescent="0.2">
      <c r="A444" s="279"/>
      <c r="B444" s="288"/>
      <c r="C444" s="117" t="s">
        <v>1</v>
      </c>
      <c r="D444" s="177">
        <v>0</v>
      </c>
      <c r="E444" s="177">
        <v>0</v>
      </c>
      <c r="F444" s="177">
        <v>0</v>
      </c>
      <c r="G444" s="340">
        <v>0</v>
      </c>
      <c r="H444" s="185"/>
      <c r="I444" s="343"/>
      <c r="J444" s="344"/>
      <c r="K444" s="333"/>
      <c r="L444" s="359"/>
      <c r="M444" s="185"/>
      <c r="N444" s="26"/>
      <c r="O444" s="26"/>
      <c r="P444" s="26"/>
      <c r="Q444" s="26"/>
      <c r="R444" s="26"/>
      <c r="S444" s="26"/>
    </row>
    <row r="445" spans="1:19" s="115" customFormat="1" ht="30" customHeight="1" x14ac:dyDescent="0.2">
      <c r="A445" s="285"/>
      <c r="B445" s="289"/>
      <c r="C445" s="117" t="s">
        <v>0</v>
      </c>
      <c r="D445" s="177">
        <v>156840.4</v>
      </c>
      <c r="E445" s="177">
        <v>0</v>
      </c>
      <c r="F445" s="177">
        <v>57356.771999999997</v>
      </c>
      <c r="G445" s="340">
        <f t="shared" si="82"/>
        <v>0.36570151568090875</v>
      </c>
      <c r="H445" s="187"/>
      <c r="I445" s="345"/>
      <c r="J445" s="346"/>
      <c r="K445" s="333"/>
      <c r="L445" s="360"/>
      <c r="M445" s="187"/>
      <c r="N445" s="26"/>
      <c r="O445" s="26"/>
      <c r="P445" s="26"/>
      <c r="Q445" s="26"/>
      <c r="R445" s="26"/>
      <c r="S445" s="26"/>
    </row>
    <row r="446" spans="1:19" s="115" customFormat="1" ht="22.5" customHeight="1" x14ac:dyDescent="0.2">
      <c r="A446" s="276" t="s">
        <v>359</v>
      </c>
      <c r="B446" s="286" t="s">
        <v>360</v>
      </c>
      <c r="C446" s="342" t="s">
        <v>2</v>
      </c>
      <c r="D446" s="177">
        <f>SUM(D447:D450)</f>
        <v>0</v>
      </c>
      <c r="E446" s="177">
        <f>SUM(E447:E450)</f>
        <v>0</v>
      </c>
      <c r="F446" s="177">
        <f>SUM(F447:F450)</f>
        <v>0</v>
      </c>
      <c r="G446" s="340">
        <v>0</v>
      </c>
      <c r="H446" s="183" t="s">
        <v>361</v>
      </c>
      <c r="I446" s="159" t="s">
        <v>504</v>
      </c>
      <c r="J446" s="242" t="s">
        <v>211</v>
      </c>
      <c r="K446" s="276" t="s">
        <v>116</v>
      </c>
      <c r="L446" s="159" t="s">
        <v>602</v>
      </c>
      <c r="M446" s="183">
        <v>827</v>
      </c>
      <c r="N446" s="26"/>
      <c r="O446" s="26"/>
      <c r="P446" s="26"/>
      <c r="Q446" s="26"/>
      <c r="R446" s="26"/>
      <c r="S446" s="26"/>
    </row>
    <row r="447" spans="1:19" s="115" customFormat="1" ht="22.5" customHeight="1" x14ac:dyDescent="0.2">
      <c r="A447" s="279"/>
      <c r="B447" s="288"/>
      <c r="C447" s="117" t="s">
        <v>164</v>
      </c>
      <c r="D447" s="177">
        <v>0</v>
      </c>
      <c r="E447" s="177">
        <v>0</v>
      </c>
      <c r="F447" s="177">
        <v>0</v>
      </c>
      <c r="G447" s="340">
        <v>0</v>
      </c>
      <c r="H447" s="185"/>
      <c r="I447" s="168"/>
      <c r="J447" s="344"/>
      <c r="K447" s="279"/>
      <c r="L447" s="359"/>
      <c r="M447" s="185"/>
      <c r="N447" s="26"/>
      <c r="O447" s="26"/>
      <c r="P447" s="26"/>
      <c r="Q447" s="26"/>
      <c r="R447" s="26"/>
      <c r="S447" s="26"/>
    </row>
    <row r="448" spans="1:19" s="115" customFormat="1" ht="22.5" customHeight="1" x14ac:dyDescent="0.2">
      <c r="A448" s="279"/>
      <c r="B448" s="288"/>
      <c r="C448" s="117" t="s">
        <v>166</v>
      </c>
      <c r="D448" s="177">
        <v>0</v>
      </c>
      <c r="E448" s="177">
        <v>0</v>
      </c>
      <c r="F448" s="177">
        <v>0</v>
      </c>
      <c r="G448" s="340">
        <v>0</v>
      </c>
      <c r="H448" s="185"/>
      <c r="I448" s="168"/>
      <c r="J448" s="344"/>
      <c r="K448" s="279"/>
      <c r="L448" s="359"/>
      <c r="M448" s="185"/>
      <c r="N448" s="26"/>
      <c r="O448" s="26"/>
      <c r="P448" s="26"/>
      <c r="Q448" s="26"/>
      <c r="R448" s="26"/>
      <c r="S448" s="26"/>
    </row>
    <row r="449" spans="1:19" s="115" customFormat="1" ht="22.5" customHeight="1" x14ac:dyDescent="0.2">
      <c r="A449" s="279"/>
      <c r="B449" s="288"/>
      <c r="C449" s="117" t="s">
        <v>1</v>
      </c>
      <c r="D449" s="177">
        <v>0</v>
      </c>
      <c r="E449" s="177">
        <v>0</v>
      </c>
      <c r="F449" s="177">
        <v>0</v>
      </c>
      <c r="G449" s="340">
        <v>0</v>
      </c>
      <c r="H449" s="185"/>
      <c r="I449" s="168"/>
      <c r="J449" s="344"/>
      <c r="K449" s="279"/>
      <c r="L449" s="359"/>
      <c r="M449" s="185"/>
      <c r="N449" s="26"/>
      <c r="O449" s="26"/>
      <c r="P449" s="26"/>
      <c r="Q449" s="26"/>
      <c r="R449" s="26"/>
      <c r="S449" s="26"/>
    </row>
    <row r="450" spans="1:19" s="115" customFormat="1" ht="22.5" customHeight="1" x14ac:dyDescent="0.2">
      <c r="A450" s="285"/>
      <c r="B450" s="289"/>
      <c r="C450" s="117" t="s">
        <v>0</v>
      </c>
      <c r="D450" s="177">
        <v>0</v>
      </c>
      <c r="E450" s="177">
        <v>0</v>
      </c>
      <c r="F450" s="177">
        <v>0</v>
      </c>
      <c r="G450" s="340">
        <v>0</v>
      </c>
      <c r="H450" s="187"/>
      <c r="I450" s="173"/>
      <c r="J450" s="346"/>
      <c r="K450" s="285"/>
      <c r="L450" s="360"/>
      <c r="M450" s="187"/>
      <c r="N450" s="26"/>
      <c r="O450" s="26"/>
      <c r="P450" s="26"/>
      <c r="Q450" s="26"/>
      <c r="R450" s="26"/>
      <c r="S450" s="26"/>
    </row>
    <row r="451" spans="1:19" s="115" customFormat="1" ht="23.25" customHeight="1" x14ac:dyDescent="0.2">
      <c r="A451" s="276" t="s">
        <v>362</v>
      </c>
      <c r="B451" s="286" t="s">
        <v>402</v>
      </c>
      <c r="C451" s="342" t="s">
        <v>2</v>
      </c>
      <c r="D451" s="177">
        <f>SUM(D452:D455)</f>
        <v>0</v>
      </c>
      <c r="E451" s="177">
        <f>SUM(E452:E455)</f>
        <v>0</v>
      </c>
      <c r="F451" s="177">
        <f>SUM(F452:F455)</f>
        <v>0</v>
      </c>
      <c r="G451" s="340">
        <v>0</v>
      </c>
      <c r="H451" s="183" t="s">
        <v>364</v>
      </c>
      <c r="I451" s="159" t="s">
        <v>608</v>
      </c>
      <c r="J451" s="242" t="s">
        <v>211</v>
      </c>
      <c r="K451" s="333" t="s">
        <v>355</v>
      </c>
      <c r="L451" s="144" t="s">
        <v>609</v>
      </c>
      <c r="M451" s="183">
        <v>827</v>
      </c>
      <c r="N451" s="26"/>
      <c r="O451" s="26"/>
      <c r="P451" s="26"/>
      <c r="Q451" s="26"/>
      <c r="R451" s="26"/>
      <c r="S451" s="26"/>
    </row>
    <row r="452" spans="1:19" s="115" customFormat="1" ht="23.25" customHeight="1" x14ac:dyDescent="0.2">
      <c r="A452" s="279"/>
      <c r="B452" s="288"/>
      <c r="C452" s="117" t="s">
        <v>164</v>
      </c>
      <c r="D452" s="177">
        <v>0</v>
      </c>
      <c r="E452" s="177">
        <v>0</v>
      </c>
      <c r="F452" s="177">
        <v>0</v>
      </c>
      <c r="G452" s="340">
        <v>0</v>
      </c>
      <c r="H452" s="185"/>
      <c r="I452" s="168"/>
      <c r="J452" s="344"/>
      <c r="K452" s="333"/>
      <c r="L452" s="350"/>
      <c r="M452" s="185"/>
      <c r="N452" s="26"/>
      <c r="O452" s="26"/>
      <c r="P452" s="26"/>
      <c r="Q452" s="26"/>
      <c r="R452" s="26"/>
      <c r="S452" s="26"/>
    </row>
    <row r="453" spans="1:19" s="115" customFormat="1" ht="23.25" customHeight="1" x14ac:dyDescent="0.2">
      <c r="A453" s="279"/>
      <c r="B453" s="288"/>
      <c r="C453" s="117" t="s">
        <v>166</v>
      </c>
      <c r="D453" s="177">
        <v>0</v>
      </c>
      <c r="E453" s="177">
        <v>0</v>
      </c>
      <c r="F453" s="177">
        <v>0</v>
      </c>
      <c r="G453" s="340">
        <v>0</v>
      </c>
      <c r="H453" s="185"/>
      <c r="I453" s="168"/>
      <c r="J453" s="344"/>
      <c r="K453" s="333"/>
      <c r="L453" s="350"/>
      <c r="M453" s="185"/>
      <c r="N453" s="26"/>
      <c r="O453" s="26"/>
      <c r="P453" s="26"/>
      <c r="Q453" s="26"/>
      <c r="R453" s="26"/>
      <c r="S453" s="26"/>
    </row>
    <row r="454" spans="1:19" s="115" customFormat="1" ht="23.25" customHeight="1" x14ac:dyDescent="0.2">
      <c r="A454" s="279"/>
      <c r="B454" s="288"/>
      <c r="C454" s="117" t="s">
        <v>1</v>
      </c>
      <c r="D454" s="177">
        <v>0</v>
      </c>
      <c r="E454" s="177">
        <v>0</v>
      </c>
      <c r="F454" s="177">
        <v>0</v>
      </c>
      <c r="G454" s="340">
        <v>0</v>
      </c>
      <c r="H454" s="185"/>
      <c r="I454" s="168"/>
      <c r="J454" s="344"/>
      <c r="K454" s="333"/>
      <c r="L454" s="350"/>
      <c r="M454" s="185"/>
      <c r="N454" s="26"/>
      <c r="O454" s="26"/>
      <c r="P454" s="26"/>
      <c r="Q454" s="26"/>
      <c r="R454" s="26"/>
      <c r="S454" s="26"/>
    </row>
    <row r="455" spans="1:19" s="115" customFormat="1" ht="23.25" customHeight="1" x14ac:dyDescent="0.2">
      <c r="A455" s="285"/>
      <c r="B455" s="289"/>
      <c r="C455" s="117" t="s">
        <v>0</v>
      </c>
      <c r="D455" s="177">
        <v>0</v>
      </c>
      <c r="E455" s="177">
        <v>0</v>
      </c>
      <c r="F455" s="177">
        <v>0</v>
      </c>
      <c r="G455" s="340">
        <v>0</v>
      </c>
      <c r="H455" s="187"/>
      <c r="I455" s="173"/>
      <c r="J455" s="346"/>
      <c r="K455" s="333"/>
      <c r="L455" s="350"/>
      <c r="M455" s="187"/>
      <c r="N455" s="26"/>
      <c r="O455" s="26"/>
      <c r="P455" s="26"/>
      <c r="Q455" s="26"/>
      <c r="R455" s="26"/>
      <c r="S455" s="26"/>
    </row>
    <row r="456" spans="1:19" s="115" customFormat="1" ht="27" customHeight="1" x14ac:dyDescent="0.2">
      <c r="A456" s="276" t="s">
        <v>365</v>
      </c>
      <c r="B456" s="286" t="s">
        <v>363</v>
      </c>
      <c r="C456" s="342" t="s">
        <v>2</v>
      </c>
      <c r="D456" s="177">
        <f>SUM(D457:D460)</f>
        <v>0</v>
      </c>
      <c r="E456" s="177">
        <f>SUM(E457:E460)</f>
        <v>0</v>
      </c>
      <c r="F456" s="177">
        <f>SUM(F457:F460)</f>
        <v>0</v>
      </c>
      <c r="G456" s="340">
        <v>0</v>
      </c>
      <c r="H456" s="183" t="s">
        <v>366</v>
      </c>
      <c r="I456" s="188"/>
      <c r="J456" s="242" t="s">
        <v>486</v>
      </c>
      <c r="K456" s="333" t="s">
        <v>355</v>
      </c>
      <c r="L456" s="144" t="s">
        <v>505</v>
      </c>
      <c r="M456" s="183">
        <v>827</v>
      </c>
      <c r="N456" s="26"/>
      <c r="O456" s="26"/>
      <c r="P456" s="26"/>
      <c r="Q456" s="26"/>
      <c r="R456" s="26"/>
      <c r="S456" s="26"/>
    </row>
    <row r="457" spans="1:19" s="115" customFormat="1" ht="27" customHeight="1" x14ac:dyDescent="0.2">
      <c r="A457" s="279"/>
      <c r="B457" s="288"/>
      <c r="C457" s="117" t="s">
        <v>164</v>
      </c>
      <c r="D457" s="177">
        <v>0</v>
      </c>
      <c r="E457" s="177">
        <v>0</v>
      </c>
      <c r="F457" s="177">
        <v>0</v>
      </c>
      <c r="G457" s="340">
        <v>0</v>
      </c>
      <c r="H457" s="185"/>
      <c r="I457" s="343"/>
      <c r="J457" s="344"/>
      <c r="K457" s="333"/>
      <c r="L457" s="350"/>
      <c r="M457" s="185"/>
      <c r="N457" s="26"/>
      <c r="O457" s="26"/>
      <c r="P457" s="26"/>
      <c r="Q457" s="26"/>
      <c r="R457" s="26"/>
      <c r="S457" s="26"/>
    </row>
    <row r="458" spans="1:19" s="115" customFormat="1" ht="27" customHeight="1" x14ac:dyDescent="0.2">
      <c r="A458" s="279"/>
      <c r="B458" s="288"/>
      <c r="C458" s="117" t="s">
        <v>166</v>
      </c>
      <c r="D458" s="177">
        <v>0</v>
      </c>
      <c r="E458" s="177">
        <v>0</v>
      </c>
      <c r="F458" s="177">
        <v>0</v>
      </c>
      <c r="G458" s="340">
        <v>0</v>
      </c>
      <c r="H458" s="185"/>
      <c r="I458" s="343"/>
      <c r="J458" s="344"/>
      <c r="K458" s="333"/>
      <c r="L458" s="350"/>
      <c r="M458" s="185"/>
      <c r="N458" s="26"/>
      <c r="O458" s="26"/>
      <c r="P458" s="26"/>
      <c r="Q458" s="26"/>
      <c r="R458" s="26"/>
      <c r="S458" s="26"/>
    </row>
    <row r="459" spans="1:19" s="115" customFormat="1" ht="27" customHeight="1" x14ac:dyDescent="0.2">
      <c r="A459" s="279"/>
      <c r="B459" s="288"/>
      <c r="C459" s="117" t="s">
        <v>1</v>
      </c>
      <c r="D459" s="177">
        <v>0</v>
      </c>
      <c r="E459" s="177">
        <v>0</v>
      </c>
      <c r="F459" s="177">
        <v>0</v>
      </c>
      <c r="G459" s="340">
        <v>0</v>
      </c>
      <c r="H459" s="185"/>
      <c r="I459" s="343"/>
      <c r="J459" s="344"/>
      <c r="K459" s="333"/>
      <c r="L459" s="350"/>
      <c r="M459" s="185"/>
      <c r="N459" s="26"/>
      <c r="O459" s="26"/>
      <c r="P459" s="26"/>
      <c r="Q459" s="26"/>
      <c r="R459" s="26"/>
      <c r="S459" s="26"/>
    </row>
    <row r="460" spans="1:19" s="115" customFormat="1" ht="27" customHeight="1" x14ac:dyDescent="0.2">
      <c r="A460" s="285"/>
      <c r="B460" s="289"/>
      <c r="C460" s="117" t="s">
        <v>0</v>
      </c>
      <c r="D460" s="177">
        <v>0</v>
      </c>
      <c r="E460" s="177">
        <v>0</v>
      </c>
      <c r="F460" s="177">
        <v>0</v>
      </c>
      <c r="G460" s="340">
        <v>0</v>
      </c>
      <c r="H460" s="187"/>
      <c r="I460" s="345"/>
      <c r="J460" s="346"/>
      <c r="K460" s="333"/>
      <c r="L460" s="350"/>
      <c r="M460" s="187"/>
      <c r="N460" s="26"/>
      <c r="O460" s="26"/>
      <c r="P460" s="26"/>
      <c r="Q460" s="26"/>
      <c r="R460" s="26"/>
      <c r="S460" s="26"/>
    </row>
    <row r="461" spans="1:19" s="115" customFormat="1" ht="21.75" customHeight="1" x14ac:dyDescent="0.2">
      <c r="A461" s="276" t="s">
        <v>108</v>
      </c>
      <c r="B461" s="286" t="s">
        <v>367</v>
      </c>
      <c r="C461" s="342" t="s">
        <v>2</v>
      </c>
      <c r="D461" s="177">
        <f>SUM(D462:D465)</f>
        <v>69722</v>
      </c>
      <c r="E461" s="177">
        <f>SUM(E462:E465)</f>
        <v>0</v>
      </c>
      <c r="F461" s="177">
        <f>SUM(F462:F465)</f>
        <v>53999.7</v>
      </c>
      <c r="G461" s="340">
        <f t="shared" ref="G461:G466" si="83">F461/D461</f>
        <v>0.77450015776942716</v>
      </c>
      <c r="H461" s="183"/>
      <c r="I461" s="164" t="s">
        <v>162</v>
      </c>
      <c r="J461" s="156">
        <f>SUM(J462:J464)</f>
        <v>1</v>
      </c>
      <c r="K461" s="276" t="s">
        <v>368</v>
      </c>
      <c r="L461" s="183"/>
      <c r="M461" s="183">
        <v>827</v>
      </c>
      <c r="N461" s="26"/>
      <c r="O461" s="26"/>
      <c r="P461" s="26"/>
      <c r="Q461" s="26"/>
      <c r="R461" s="26"/>
      <c r="S461" s="26"/>
    </row>
    <row r="462" spans="1:19" s="115" customFormat="1" ht="21.75" customHeight="1" x14ac:dyDescent="0.2">
      <c r="A462" s="279"/>
      <c r="B462" s="288"/>
      <c r="C462" s="117" t="s">
        <v>164</v>
      </c>
      <c r="D462" s="361">
        <f t="shared" ref="D462:F465" si="84">D467</f>
        <v>0</v>
      </c>
      <c r="E462" s="361">
        <f t="shared" si="84"/>
        <v>0</v>
      </c>
      <c r="F462" s="361">
        <f t="shared" si="84"/>
        <v>0</v>
      </c>
      <c r="G462" s="340">
        <v>0</v>
      </c>
      <c r="H462" s="185"/>
      <c r="I462" s="164" t="s">
        <v>165</v>
      </c>
      <c r="J462" s="156">
        <v>0</v>
      </c>
      <c r="K462" s="279"/>
      <c r="L462" s="185"/>
      <c r="M462" s="185"/>
      <c r="N462" s="26"/>
      <c r="O462" s="26"/>
      <c r="P462" s="26"/>
      <c r="Q462" s="26"/>
      <c r="R462" s="26"/>
      <c r="S462" s="26"/>
    </row>
    <row r="463" spans="1:19" s="115" customFormat="1" ht="21.75" customHeight="1" x14ac:dyDescent="0.2">
      <c r="A463" s="279"/>
      <c r="B463" s="288"/>
      <c r="C463" s="117" t="s">
        <v>166</v>
      </c>
      <c r="D463" s="361">
        <f t="shared" si="84"/>
        <v>0</v>
      </c>
      <c r="E463" s="361">
        <f t="shared" si="84"/>
        <v>0</v>
      </c>
      <c r="F463" s="361">
        <f t="shared" si="84"/>
        <v>0</v>
      </c>
      <c r="G463" s="340">
        <v>0</v>
      </c>
      <c r="H463" s="185"/>
      <c r="I463" s="164" t="s">
        <v>167</v>
      </c>
      <c r="J463" s="156">
        <v>1</v>
      </c>
      <c r="K463" s="279"/>
      <c r="L463" s="185"/>
      <c r="M463" s="185"/>
      <c r="N463" s="26"/>
      <c r="O463" s="26"/>
      <c r="P463" s="26"/>
      <c r="Q463" s="26"/>
      <c r="R463" s="26"/>
      <c r="S463" s="26"/>
    </row>
    <row r="464" spans="1:19" s="115" customFormat="1" ht="21.75" customHeight="1" x14ac:dyDescent="0.2">
      <c r="A464" s="279"/>
      <c r="B464" s="288"/>
      <c r="C464" s="117" t="s">
        <v>1</v>
      </c>
      <c r="D464" s="361">
        <f t="shared" si="84"/>
        <v>0</v>
      </c>
      <c r="E464" s="361">
        <f t="shared" si="84"/>
        <v>0</v>
      </c>
      <c r="F464" s="361">
        <f t="shared" si="84"/>
        <v>0</v>
      </c>
      <c r="G464" s="340">
        <v>0</v>
      </c>
      <c r="H464" s="185"/>
      <c r="I464" s="164" t="s">
        <v>168</v>
      </c>
      <c r="J464" s="156">
        <v>0</v>
      </c>
      <c r="K464" s="279"/>
      <c r="L464" s="185"/>
      <c r="M464" s="185"/>
      <c r="N464" s="26"/>
      <c r="O464" s="26"/>
      <c r="P464" s="26"/>
      <c r="Q464" s="26"/>
      <c r="R464" s="26"/>
      <c r="S464" s="26"/>
    </row>
    <row r="465" spans="1:19" s="115" customFormat="1" ht="33.75" customHeight="1" x14ac:dyDescent="0.2">
      <c r="A465" s="285"/>
      <c r="B465" s="289"/>
      <c r="C465" s="117" t="s">
        <v>0</v>
      </c>
      <c r="D465" s="361">
        <f t="shared" si="84"/>
        <v>69722</v>
      </c>
      <c r="E465" s="361">
        <f t="shared" si="84"/>
        <v>0</v>
      </c>
      <c r="F465" s="361">
        <f t="shared" si="84"/>
        <v>53999.7</v>
      </c>
      <c r="G465" s="340">
        <f t="shared" si="83"/>
        <v>0.77450015776942716</v>
      </c>
      <c r="H465" s="187"/>
      <c r="I465" s="164" t="s">
        <v>169</v>
      </c>
      <c r="J465" s="341">
        <f>(J462+J463/2)/J461</f>
        <v>0.5</v>
      </c>
      <c r="K465" s="285"/>
      <c r="L465" s="187"/>
      <c r="M465" s="187"/>
      <c r="N465" s="26"/>
      <c r="O465" s="26"/>
      <c r="P465" s="26"/>
      <c r="Q465" s="26"/>
      <c r="R465" s="26"/>
      <c r="S465" s="26"/>
    </row>
    <row r="466" spans="1:19" s="115" customFormat="1" ht="40.5" customHeight="1" outlineLevel="1" x14ac:dyDescent="0.25">
      <c r="A466" s="276" t="s">
        <v>369</v>
      </c>
      <c r="B466" s="286" t="s">
        <v>370</v>
      </c>
      <c r="C466" s="342" t="s">
        <v>2</v>
      </c>
      <c r="D466" s="177">
        <f>SUM(D467:D470)</f>
        <v>69722</v>
      </c>
      <c r="E466" s="177">
        <f>SUM(E467:E470)</f>
        <v>0</v>
      </c>
      <c r="F466" s="177">
        <f>SUM(F467:F470)</f>
        <v>53999.7</v>
      </c>
      <c r="G466" s="340">
        <f t="shared" si="83"/>
        <v>0.77450015776942716</v>
      </c>
      <c r="H466" s="183" t="s">
        <v>371</v>
      </c>
      <c r="I466" s="159" t="s">
        <v>610</v>
      </c>
      <c r="J466" s="242" t="s">
        <v>211</v>
      </c>
      <c r="K466" s="336" t="s">
        <v>403</v>
      </c>
      <c r="L466" s="144" t="s">
        <v>611</v>
      </c>
      <c r="M466" s="183">
        <v>827</v>
      </c>
      <c r="N466" s="77"/>
      <c r="O466" s="26"/>
      <c r="P466" s="26"/>
      <c r="Q466" s="26"/>
      <c r="R466" s="26"/>
      <c r="S466" s="26"/>
    </row>
    <row r="467" spans="1:19" s="115" customFormat="1" ht="40.5" customHeight="1" outlineLevel="1" x14ac:dyDescent="0.25">
      <c r="A467" s="279"/>
      <c r="B467" s="288"/>
      <c r="C467" s="117" t="s">
        <v>164</v>
      </c>
      <c r="D467" s="177">
        <v>0</v>
      </c>
      <c r="E467" s="177">
        <v>0</v>
      </c>
      <c r="F467" s="177">
        <v>0</v>
      </c>
      <c r="G467" s="340">
        <v>0</v>
      </c>
      <c r="H467" s="185"/>
      <c r="I467" s="168"/>
      <c r="J467" s="344"/>
      <c r="K467" s="336"/>
      <c r="L467" s="350"/>
      <c r="M467" s="185"/>
      <c r="N467" s="77"/>
      <c r="O467" s="26"/>
      <c r="P467" s="26"/>
      <c r="Q467" s="26"/>
      <c r="R467" s="26"/>
      <c r="S467" s="26"/>
    </row>
    <row r="468" spans="1:19" s="115" customFormat="1" ht="40.5" customHeight="1" outlineLevel="1" x14ac:dyDescent="0.25">
      <c r="A468" s="279"/>
      <c r="B468" s="288"/>
      <c r="C468" s="117" t="s">
        <v>166</v>
      </c>
      <c r="D468" s="177">
        <v>0</v>
      </c>
      <c r="E468" s="177">
        <v>0</v>
      </c>
      <c r="F468" s="177">
        <v>0</v>
      </c>
      <c r="G468" s="340">
        <v>0</v>
      </c>
      <c r="H468" s="185"/>
      <c r="I468" s="168"/>
      <c r="J468" s="344"/>
      <c r="K468" s="336"/>
      <c r="L468" s="350"/>
      <c r="M468" s="185"/>
      <c r="N468" s="77"/>
      <c r="O468" s="26"/>
      <c r="P468" s="26"/>
      <c r="Q468" s="26"/>
      <c r="R468" s="26"/>
      <c r="S468" s="26"/>
    </row>
    <row r="469" spans="1:19" s="115" customFormat="1" ht="40.5" customHeight="1" outlineLevel="1" x14ac:dyDescent="0.25">
      <c r="A469" s="279"/>
      <c r="B469" s="288"/>
      <c r="C469" s="117" t="s">
        <v>1</v>
      </c>
      <c r="D469" s="177">
        <v>0</v>
      </c>
      <c r="E469" s="177">
        <v>0</v>
      </c>
      <c r="F469" s="177">
        <v>0</v>
      </c>
      <c r="G469" s="340">
        <v>0</v>
      </c>
      <c r="H469" s="185"/>
      <c r="I469" s="168"/>
      <c r="J469" s="344"/>
      <c r="K469" s="336"/>
      <c r="L469" s="350"/>
      <c r="M469" s="185"/>
      <c r="N469" s="77"/>
      <c r="O469" s="26"/>
      <c r="P469" s="26"/>
      <c r="Q469" s="26"/>
      <c r="R469" s="26"/>
      <c r="S469" s="26"/>
    </row>
    <row r="470" spans="1:19" s="115" customFormat="1" ht="40.5" customHeight="1" outlineLevel="1" x14ac:dyDescent="0.25">
      <c r="A470" s="285"/>
      <c r="B470" s="289"/>
      <c r="C470" s="117" t="s">
        <v>0</v>
      </c>
      <c r="D470" s="177">
        <v>69722</v>
      </c>
      <c r="E470" s="177">
        <v>0</v>
      </c>
      <c r="F470" s="177">
        <v>53999.7</v>
      </c>
      <c r="G470" s="340">
        <f>F470/D470</f>
        <v>0.77450015776942716</v>
      </c>
      <c r="H470" s="187"/>
      <c r="I470" s="173"/>
      <c r="J470" s="346"/>
      <c r="K470" s="336"/>
      <c r="L470" s="350"/>
      <c r="M470" s="187"/>
      <c r="N470" s="77"/>
      <c r="O470" s="26"/>
      <c r="P470" s="26"/>
      <c r="Q470" s="26"/>
      <c r="R470" s="26"/>
      <c r="S470" s="26"/>
    </row>
    <row r="471" spans="1:19" s="116" customFormat="1" ht="22.5" customHeight="1" x14ac:dyDescent="0.25">
      <c r="A471" s="276" t="s">
        <v>506</v>
      </c>
      <c r="B471" s="286" t="s">
        <v>507</v>
      </c>
      <c r="C471" s="342" t="s">
        <v>2</v>
      </c>
      <c r="D471" s="177">
        <v>0</v>
      </c>
      <c r="E471" s="177">
        <v>0</v>
      </c>
      <c r="F471" s="177">
        <v>0</v>
      </c>
      <c r="G471" s="340">
        <v>0</v>
      </c>
      <c r="H471" s="183" t="s">
        <v>508</v>
      </c>
      <c r="I471" s="362" t="s">
        <v>162</v>
      </c>
      <c r="J471" s="156">
        <f>J472+J473+J474</f>
        <v>1</v>
      </c>
      <c r="K471" s="336" t="s">
        <v>116</v>
      </c>
      <c r="L471" s="144" t="s">
        <v>612</v>
      </c>
      <c r="M471" s="183">
        <v>827</v>
      </c>
      <c r="N471" s="34"/>
      <c r="O471" s="34"/>
      <c r="P471" s="34"/>
      <c r="Q471" s="34"/>
      <c r="R471" s="34"/>
      <c r="S471" s="34"/>
    </row>
    <row r="472" spans="1:19" s="116" customFormat="1" ht="22.5" customHeight="1" x14ac:dyDescent="0.25">
      <c r="A472" s="279"/>
      <c r="B472" s="288"/>
      <c r="C472" s="117" t="s">
        <v>164</v>
      </c>
      <c r="D472" s="177">
        <v>0</v>
      </c>
      <c r="E472" s="177">
        <v>0</v>
      </c>
      <c r="F472" s="177">
        <v>0</v>
      </c>
      <c r="G472" s="340">
        <v>0</v>
      </c>
      <c r="H472" s="185"/>
      <c r="I472" s="363" t="s">
        <v>165</v>
      </c>
      <c r="J472" s="156">
        <v>0</v>
      </c>
      <c r="K472" s="336"/>
      <c r="L472" s="350"/>
      <c r="M472" s="185"/>
      <c r="N472" s="34"/>
      <c r="O472" s="34"/>
      <c r="P472" s="34"/>
      <c r="Q472" s="34"/>
      <c r="R472" s="34"/>
      <c r="S472" s="34"/>
    </row>
    <row r="473" spans="1:19" s="116" customFormat="1" ht="22.5" customHeight="1" x14ac:dyDescent="0.25">
      <c r="A473" s="279"/>
      <c r="B473" s="288"/>
      <c r="C473" s="117" t="s">
        <v>166</v>
      </c>
      <c r="D473" s="177">
        <v>0</v>
      </c>
      <c r="E473" s="177">
        <v>0</v>
      </c>
      <c r="F473" s="177">
        <v>0</v>
      </c>
      <c r="G473" s="340">
        <v>0</v>
      </c>
      <c r="H473" s="185"/>
      <c r="I473" s="363" t="s">
        <v>167</v>
      </c>
      <c r="J473" s="156">
        <v>1</v>
      </c>
      <c r="K473" s="336"/>
      <c r="L473" s="350"/>
      <c r="M473" s="185"/>
      <c r="N473" s="34"/>
      <c r="O473" s="34"/>
      <c r="P473" s="34"/>
      <c r="Q473" s="34"/>
      <c r="R473" s="34"/>
      <c r="S473" s="34"/>
    </row>
    <row r="474" spans="1:19" s="116" customFormat="1" ht="22.5" customHeight="1" x14ac:dyDescent="0.25">
      <c r="A474" s="279"/>
      <c r="B474" s="288"/>
      <c r="C474" s="117" t="s">
        <v>1</v>
      </c>
      <c r="D474" s="177">
        <v>0</v>
      </c>
      <c r="E474" s="177">
        <v>0</v>
      </c>
      <c r="F474" s="177">
        <v>0</v>
      </c>
      <c r="G474" s="340">
        <v>0</v>
      </c>
      <c r="H474" s="185"/>
      <c r="I474" s="363" t="s">
        <v>168</v>
      </c>
      <c r="J474" s="156">
        <v>0</v>
      </c>
      <c r="K474" s="336"/>
      <c r="L474" s="350"/>
      <c r="M474" s="185"/>
      <c r="N474" s="34"/>
      <c r="O474" s="34"/>
      <c r="P474" s="34"/>
      <c r="Q474" s="34"/>
      <c r="R474" s="34"/>
      <c r="S474" s="34"/>
    </row>
    <row r="475" spans="1:19" s="116" customFormat="1" ht="41.45" customHeight="1" x14ac:dyDescent="0.25">
      <c r="A475" s="285"/>
      <c r="B475" s="289"/>
      <c r="C475" s="117" t="s">
        <v>0</v>
      </c>
      <c r="D475" s="177">
        <v>0</v>
      </c>
      <c r="E475" s="177">
        <v>0</v>
      </c>
      <c r="F475" s="177">
        <v>0</v>
      </c>
      <c r="G475" s="340">
        <v>0</v>
      </c>
      <c r="H475" s="187"/>
      <c r="I475" s="364" t="s">
        <v>169</v>
      </c>
      <c r="J475" s="341">
        <v>0.5</v>
      </c>
      <c r="K475" s="336"/>
      <c r="L475" s="350"/>
      <c r="M475" s="187"/>
      <c r="N475" s="34"/>
      <c r="O475" s="34"/>
      <c r="P475" s="34"/>
      <c r="Q475" s="34"/>
      <c r="R475" s="34"/>
      <c r="S475" s="34"/>
    </row>
    <row r="476" spans="1:19" s="34" customFormat="1" ht="22.5" customHeight="1" x14ac:dyDescent="0.25">
      <c r="A476" s="158" t="s">
        <v>372</v>
      </c>
      <c r="B476" s="159" t="s">
        <v>373</v>
      </c>
      <c r="C476" s="160" t="s">
        <v>2</v>
      </c>
      <c r="D476" s="169">
        <f>SUM(D477:D480)</f>
        <v>84000.441579999999</v>
      </c>
      <c r="E476" s="169">
        <f t="shared" ref="E476:F476" si="85">SUM(E477:E480)</f>
        <v>59093.958959999996</v>
      </c>
      <c r="F476" s="169">
        <f t="shared" si="85"/>
        <v>59093.958959999996</v>
      </c>
      <c r="G476" s="117">
        <f>F476/D476*100</f>
        <v>70.349581321808088</v>
      </c>
      <c r="H476" s="183"/>
      <c r="I476" s="164" t="s">
        <v>162</v>
      </c>
      <c r="J476" s="156">
        <f>J481+J496</f>
        <v>3</v>
      </c>
      <c r="K476" s="183" t="s">
        <v>116</v>
      </c>
      <c r="L476" s="183"/>
      <c r="M476" s="183">
        <v>827</v>
      </c>
    </row>
    <row r="477" spans="1:19" s="34" customFormat="1" ht="22.5" customHeight="1" x14ac:dyDescent="0.25">
      <c r="A477" s="167"/>
      <c r="B477" s="168"/>
      <c r="C477" s="117" t="s">
        <v>164</v>
      </c>
      <c r="D477" s="169">
        <f t="shared" ref="D477:F480" si="86">D482+D497</f>
        <v>84000.441579999999</v>
      </c>
      <c r="E477" s="169">
        <f t="shared" si="86"/>
        <v>59093.958959999996</v>
      </c>
      <c r="F477" s="169">
        <f t="shared" si="86"/>
        <v>59093.958959999996</v>
      </c>
      <c r="G477" s="117">
        <f>F477/D477*100</f>
        <v>70.349581321808088</v>
      </c>
      <c r="H477" s="185"/>
      <c r="I477" s="164" t="s">
        <v>165</v>
      </c>
      <c r="J477" s="156">
        <f>J482+J497</f>
        <v>1</v>
      </c>
      <c r="K477" s="185"/>
      <c r="L477" s="185"/>
      <c r="M477" s="185"/>
    </row>
    <row r="478" spans="1:19" s="34" customFormat="1" ht="22.5" customHeight="1" x14ac:dyDescent="0.25">
      <c r="A478" s="167"/>
      <c r="B478" s="168"/>
      <c r="C478" s="117" t="s">
        <v>166</v>
      </c>
      <c r="D478" s="169">
        <f t="shared" si="86"/>
        <v>0</v>
      </c>
      <c r="E478" s="169">
        <f t="shared" si="86"/>
        <v>0</v>
      </c>
      <c r="F478" s="169">
        <f t="shared" si="86"/>
        <v>0</v>
      </c>
      <c r="G478" s="117"/>
      <c r="H478" s="185"/>
      <c r="I478" s="164" t="s">
        <v>167</v>
      </c>
      <c r="J478" s="156">
        <f>J483+J498</f>
        <v>2</v>
      </c>
      <c r="K478" s="185"/>
      <c r="L478" s="185"/>
      <c r="M478" s="185"/>
    </row>
    <row r="479" spans="1:19" s="34" customFormat="1" ht="22.5" customHeight="1" x14ac:dyDescent="0.25">
      <c r="A479" s="167"/>
      <c r="B479" s="168"/>
      <c r="C479" s="117" t="s">
        <v>1</v>
      </c>
      <c r="D479" s="169">
        <f t="shared" si="86"/>
        <v>0</v>
      </c>
      <c r="E479" s="169">
        <f t="shared" si="86"/>
        <v>0</v>
      </c>
      <c r="F479" s="169">
        <f t="shared" si="86"/>
        <v>0</v>
      </c>
      <c r="G479" s="117"/>
      <c r="H479" s="185"/>
      <c r="I479" s="164" t="s">
        <v>168</v>
      </c>
      <c r="J479" s="156">
        <f>J484+J499</f>
        <v>0</v>
      </c>
      <c r="K479" s="185"/>
      <c r="L479" s="185"/>
      <c r="M479" s="185"/>
    </row>
    <row r="480" spans="1:19" s="34" customFormat="1" ht="22.5" customHeight="1" x14ac:dyDescent="0.25">
      <c r="A480" s="172"/>
      <c r="B480" s="173"/>
      <c r="C480" s="117" t="s">
        <v>0</v>
      </c>
      <c r="D480" s="169">
        <f t="shared" si="86"/>
        <v>0</v>
      </c>
      <c r="E480" s="169">
        <f t="shared" si="86"/>
        <v>0</v>
      </c>
      <c r="F480" s="169">
        <f t="shared" si="86"/>
        <v>0</v>
      </c>
      <c r="G480" s="117"/>
      <c r="H480" s="187"/>
      <c r="I480" s="164" t="s">
        <v>169</v>
      </c>
      <c r="J480" s="341">
        <f>(J477+0.5*J478)/J476</f>
        <v>0.66666666666666663</v>
      </c>
      <c r="K480" s="187"/>
      <c r="L480" s="187"/>
      <c r="M480" s="187"/>
    </row>
    <row r="481" spans="1:13" s="34" customFormat="1" ht="36" customHeight="1" x14ac:dyDescent="0.25">
      <c r="A481" s="158" t="s">
        <v>374</v>
      </c>
      <c r="B481" s="182" t="s">
        <v>375</v>
      </c>
      <c r="C481" s="160" t="s">
        <v>2</v>
      </c>
      <c r="D481" s="169">
        <f>SUM(D482:D485)</f>
        <v>46118.15</v>
      </c>
      <c r="E481" s="169">
        <f t="shared" ref="E481:F481" si="87">SUM(E482:E485)</f>
        <v>32948.320959999997</v>
      </c>
      <c r="F481" s="169">
        <f t="shared" si="87"/>
        <v>32948.320959999997</v>
      </c>
      <c r="G481" s="117">
        <f>F481/D481*100</f>
        <v>71.443284173367744</v>
      </c>
      <c r="H481" s="183"/>
      <c r="I481" s="164" t="s">
        <v>162</v>
      </c>
      <c r="J481" s="156">
        <f>J482+J483+J484</f>
        <v>2</v>
      </c>
      <c r="K481" s="183" t="s">
        <v>116</v>
      </c>
      <c r="L481" s="183"/>
      <c r="M481" s="183">
        <v>827</v>
      </c>
    </row>
    <row r="482" spans="1:13" s="34" customFormat="1" ht="36" customHeight="1" x14ac:dyDescent="0.25">
      <c r="A482" s="167"/>
      <c r="B482" s="184"/>
      <c r="C482" s="117" t="s">
        <v>164</v>
      </c>
      <c r="D482" s="169">
        <f>D487+D492</f>
        <v>46118.15</v>
      </c>
      <c r="E482" s="169">
        <f t="shared" ref="E482:F482" si="88">E487+E492</f>
        <v>32948.320959999997</v>
      </c>
      <c r="F482" s="169">
        <f t="shared" si="88"/>
        <v>32948.320959999997</v>
      </c>
      <c r="G482" s="117">
        <f>F482/D482*100</f>
        <v>71.443284173367744</v>
      </c>
      <c r="H482" s="185"/>
      <c r="I482" s="164" t="s">
        <v>165</v>
      </c>
      <c r="J482" s="156">
        <v>1</v>
      </c>
      <c r="K482" s="185"/>
      <c r="L482" s="185"/>
      <c r="M482" s="185"/>
    </row>
    <row r="483" spans="1:13" s="34" customFormat="1" ht="36" customHeight="1" x14ac:dyDescent="0.25">
      <c r="A483" s="167"/>
      <c r="B483" s="184"/>
      <c r="C483" s="117" t="s">
        <v>166</v>
      </c>
      <c r="D483" s="169">
        <f t="shared" ref="D483:F485" si="89">D488+D493</f>
        <v>0</v>
      </c>
      <c r="E483" s="169">
        <f t="shared" si="89"/>
        <v>0</v>
      </c>
      <c r="F483" s="169">
        <f t="shared" si="89"/>
        <v>0</v>
      </c>
      <c r="G483" s="117"/>
      <c r="H483" s="185"/>
      <c r="I483" s="164" t="s">
        <v>167</v>
      </c>
      <c r="J483" s="156">
        <v>1</v>
      </c>
      <c r="K483" s="185"/>
      <c r="L483" s="185"/>
      <c r="M483" s="185"/>
    </row>
    <row r="484" spans="1:13" s="34" customFormat="1" ht="36" customHeight="1" x14ac:dyDescent="0.25">
      <c r="A484" s="167"/>
      <c r="B484" s="184"/>
      <c r="C484" s="117" t="s">
        <v>1</v>
      </c>
      <c r="D484" s="169">
        <f t="shared" si="89"/>
        <v>0</v>
      </c>
      <c r="E484" s="169">
        <f t="shared" si="89"/>
        <v>0</v>
      </c>
      <c r="F484" s="169">
        <f t="shared" si="89"/>
        <v>0</v>
      </c>
      <c r="G484" s="117"/>
      <c r="H484" s="185"/>
      <c r="I484" s="164" t="s">
        <v>168</v>
      </c>
      <c r="J484" s="156">
        <v>0</v>
      </c>
      <c r="K484" s="185"/>
      <c r="L484" s="185"/>
      <c r="M484" s="185"/>
    </row>
    <row r="485" spans="1:13" s="34" customFormat="1" ht="36" customHeight="1" x14ac:dyDescent="0.25">
      <c r="A485" s="172"/>
      <c r="B485" s="186"/>
      <c r="C485" s="117" t="s">
        <v>0</v>
      </c>
      <c r="D485" s="169">
        <f t="shared" si="89"/>
        <v>0</v>
      </c>
      <c r="E485" s="169"/>
      <c r="F485" s="169"/>
      <c r="G485" s="117"/>
      <c r="H485" s="187"/>
      <c r="I485" s="164" t="s">
        <v>169</v>
      </c>
      <c r="J485" s="216">
        <f>(J482+0.5*J483)/J481%</f>
        <v>75</v>
      </c>
      <c r="K485" s="187"/>
      <c r="L485" s="187"/>
      <c r="M485" s="187"/>
    </row>
    <row r="486" spans="1:13" s="34" customFormat="1" ht="27" customHeight="1" x14ac:dyDescent="0.25">
      <c r="A486" s="158" t="s">
        <v>376</v>
      </c>
      <c r="B486" s="159" t="s">
        <v>377</v>
      </c>
      <c r="C486" s="160" t="s">
        <v>2</v>
      </c>
      <c r="D486" s="169">
        <f>SUM(D487:D490)</f>
        <v>46118.15</v>
      </c>
      <c r="E486" s="169">
        <f>SUM(E487:E490)</f>
        <v>32948.320959999997</v>
      </c>
      <c r="F486" s="169">
        <f>SUM(F487:F490)</f>
        <v>32948.320959999997</v>
      </c>
      <c r="G486" s="117">
        <f>F486/D486*100</f>
        <v>71.443284173367744</v>
      </c>
      <c r="H486" s="183" t="s">
        <v>378</v>
      </c>
      <c r="I486" s="183" t="s">
        <v>379</v>
      </c>
      <c r="J486" s="183" t="s">
        <v>211</v>
      </c>
      <c r="K486" s="183" t="s">
        <v>116</v>
      </c>
      <c r="L486" s="183"/>
      <c r="M486" s="183">
        <v>827</v>
      </c>
    </row>
    <row r="487" spans="1:13" s="34" customFormat="1" ht="27" customHeight="1" x14ac:dyDescent="0.25">
      <c r="A487" s="167"/>
      <c r="B487" s="168"/>
      <c r="C487" s="117" t="s">
        <v>164</v>
      </c>
      <c r="D487" s="169">
        <v>46118.15</v>
      </c>
      <c r="E487" s="169">
        <v>32948.320959999997</v>
      </c>
      <c r="F487" s="169">
        <f>E487</f>
        <v>32948.320959999997</v>
      </c>
      <c r="G487" s="117">
        <f>F487/D487*100</f>
        <v>71.443284173367744</v>
      </c>
      <c r="H487" s="185"/>
      <c r="I487" s="185"/>
      <c r="J487" s="185"/>
      <c r="K487" s="185"/>
      <c r="L487" s="185"/>
      <c r="M487" s="185"/>
    </row>
    <row r="488" spans="1:13" s="34" customFormat="1" ht="27" customHeight="1" x14ac:dyDescent="0.25">
      <c r="A488" s="167"/>
      <c r="B488" s="168"/>
      <c r="C488" s="117" t="s">
        <v>166</v>
      </c>
      <c r="D488" s="169">
        <v>0</v>
      </c>
      <c r="E488" s="169">
        <v>0</v>
      </c>
      <c r="F488" s="169">
        <v>0</v>
      </c>
      <c r="G488" s="117"/>
      <c r="H488" s="185"/>
      <c r="I488" s="185"/>
      <c r="J488" s="185"/>
      <c r="K488" s="185"/>
      <c r="L488" s="185"/>
      <c r="M488" s="185"/>
    </row>
    <row r="489" spans="1:13" s="34" customFormat="1" ht="27" customHeight="1" x14ac:dyDescent="0.25">
      <c r="A489" s="167"/>
      <c r="B489" s="168"/>
      <c r="C489" s="117" t="s">
        <v>1</v>
      </c>
      <c r="D489" s="169">
        <v>0</v>
      </c>
      <c r="E489" s="169">
        <v>0</v>
      </c>
      <c r="F489" s="169">
        <v>0</v>
      </c>
      <c r="G489" s="117"/>
      <c r="H489" s="185"/>
      <c r="I489" s="185"/>
      <c r="J489" s="185"/>
      <c r="K489" s="185"/>
      <c r="L489" s="185"/>
      <c r="M489" s="185"/>
    </row>
    <row r="490" spans="1:13" s="34" customFormat="1" ht="27" customHeight="1" x14ac:dyDescent="0.25">
      <c r="A490" s="172"/>
      <c r="B490" s="173"/>
      <c r="C490" s="117" t="s">
        <v>0</v>
      </c>
      <c r="D490" s="169">
        <v>0</v>
      </c>
      <c r="E490" s="169">
        <v>0</v>
      </c>
      <c r="F490" s="169">
        <v>0</v>
      </c>
      <c r="G490" s="117"/>
      <c r="H490" s="187"/>
      <c r="I490" s="187"/>
      <c r="J490" s="187"/>
      <c r="K490" s="187"/>
      <c r="L490" s="187"/>
      <c r="M490" s="187"/>
    </row>
    <row r="491" spans="1:13" s="34" customFormat="1" ht="27" customHeight="1" x14ac:dyDescent="0.25">
      <c r="A491" s="183" t="s">
        <v>613</v>
      </c>
      <c r="B491" s="159" t="s">
        <v>614</v>
      </c>
      <c r="C491" s="160" t="s">
        <v>2</v>
      </c>
      <c r="D491" s="169">
        <v>0</v>
      </c>
      <c r="E491" s="169">
        <v>0</v>
      </c>
      <c r="F491" s="169">
        <v>0</v>
      </c>
      <c r="G491" s="340">
        <v>0</v>
      </c>
      <c r="H491" s="183" t="s">
        <v>615</v>
      </c>
      <c r="I491" s="183" t="s">
        <v>616</v>
      </c>
      <c r="J491" s="183" t="s">
        <v>181</v>
      </c>
      <c r="K491" s="183" t="s">
        <v>116</v>
      </c>
      <c r="L491" s="183"/>
      <c r="M491" s="183">
        <v>827</v>
      </c>
    </row>
    <row r="492" spans="1:13" s="34" customFormat="1" ht="27" customHeight="1" x14ac:dyDescent="0.25">
      <c r="A492" s="185"/>
      <c r="B492" s="168"/>
      <c r="C492" s="117" t="s">
        <v>164</v>
      </c>
      <c r="D492" s="169">
        <v>0</v>
      </c>
      <c r="E492" s="169">
        <v>0</v>
      </c>
      <c r="F492" s="169">
        <v>0</v>
      </c>
      <c r="G492" s="340">
        <v>0</v>
      </c>
      <c r="H492" s="185"/>
      <c r="I492" s="185"/>
      <c r="J492" s="185"/>
      <c r="K492" s="185"/>
      <c r="L492" s="185"/>
      <c r="M492" s="185"/>
    </row>
    <row r="493" spans="1:13" s="34" customFormat="1" ht="27" customHeight="1" x14ac:dyDescent="0.25">
      <c r="A493" s="185"/>
      <c r="B493" s="168"/>
      <c r="C493" s="117" t="s">
        <v>166</v>
      </c>
      <c r="D493" s="169">
        <v>0</v>
      </c>
      <c r="E493" s="169">
        <v>0</v>
      </c>
      <c r="F493" s="169">
        <v>0</v>
      </c>
      <c r="G493" s="340">
        <v>0</v>
      </c>
      <c r="H493" s="185"/>
      <c r="I493" s="185"/>
      <c r="J493" s="185"/>
      <c r="K493" s="185"/>
      <c r="L493" s="185"/>
      <c r="M493" s="185"/>
    </row>
    <row r="494" spans="1:13" s="34" customFormat="1" ht="27" customHeight="1" x14ac:dyDescent="0.25">
      <c r="A494" s="185"/>
      <c r="B494" s="168"/>
      <c r="C494" s="117" t="s">
        <v>1</v>
      </c>
      <c r="D494" s="169">
        <v>0</v>
      </c>
      <c r="E494" s="169">
        <v>0</v>
      </c>
      <c r="F494" s="169">
        <v>0</v>
      </c>
      <c r="G494" s="340">
        <v>0</v>
      </c>
      <c r="H494" s="185"/>
      <c r="I494" s="185"/>
      <c r="J494" s="185"/>
      <c r="K494" s="185"/>
      <c r="L494" s="185"/>
      <c r="M494" s="185"/>
    </row>
    <row r="495" spans="1:13" s="34" customFormat="1" ht="27" customHeight="1" x14ac:dyDescent="0.25">
      <c r="A495" s="187"/>
      <c r="B495" s="173"/>
      <c r="C495" s="117" t="s">
        <v>0</v>
      </c>
      <c r="D495" s="169">
        <v>0</v>
      </c>
      <c r="E495" s="169">
        <v>0</v>
      </c>
      <c r="F495" s="169">
        <v>0</v>
      </c>
      <c r="G495" s="340">
        <v>0</v>
      </c>
      <c r="H495" s="187"/>
      <c r="I495" s="187"/>
      <c r="J495" s="187"/>
      <c r="K495" s="187"/>
      <c r="L495" s="187"/>
      <c r="M495" s="187"/>
    </row>
    <row r="496" spans="1:13" s="34" customFormat="1" ht="45" customHeight="1" x14ac:dyDescent="0.25">
      <c r="A496" s="158" t="s">
        <v>380</v>
      </c>
      <c r="B496" s="159" t="s">
        <v>381</v>
      </c>
      <c r="C496" s="342" t="s">
        <v>2</v>
      </c>
      <c r="D496" s="281">
        <f>SUM(D497:D500)</f>
        <v>37882.291579999997</v>
      </c>
      <c r="E496" s="281">
        <f t="shared" ref="E496:F496" si="90">SUM(E497:E500)</f>
        <v>26145.637999999999</v>
      </c>
      <c r="F496" s="281">
        <f t="shared" si="90"/>
        <v>26145.637999999999</v>
      </c>
      <c r="G496" s="295">
        <f t="shared" ref="G496" si="91">SUM(G497:G500)</f>
        <v>69.018100303635336</v>
      </c>
      <c r="H496" s="276"/>
      <c r="I496" s="335" t="s">
        <v>162</v>
      </c>
      <c r="J496" s="326">
        <f>J497+J498+J499</f>
        <v>1</v>
      </c>
      <c r="K496" s="276" t="s">
        <v>172</v>
      </c>
      <c r="L496" s="183"/>
      <c r="M496" s="183">
        <v>826</v>
      </c>
    </row>
    <row r="497" spans="1:13" s="34" customFormat="1" ht="45" customHeight="1" x14ac:dyDescent="0.25">
      <c r="A497" s="167"/>
      <c r="B497" s="168"/>
      <c r="C497" s="117" t="s">
        <v>164</v>
      </c>
      <c r="D497" s="281">
        <f>D502</f>
        <v>37882.291579999997</v>
      </c>
      <c r="E497" s="281">
        <f t="shared" ref="E497:G497" si="92">E502</f>
        <v>26145.637999999999</v>
      </c>
      <c r="F497" s="281">
        <f t="shared" si="92"/>
        <v>26145.637999999999</v>
      </c>
      <c r="G497" s="295">
        <f t="shared" si="92"/>
        <v>69.018100303635336</v>
      </c>
      <c r="H497" s="279"/>
      <c r="I497" s="287" t="s">
        <v>165</v>
      </c>
      <c r="J497" s="328">
        <v>0</v>
      </c>
      <c r="K497" s="279"/>
      <c r="L497" s="185"/>
      <c r="M497" s="185"/>
    </row>
    <row r="498" spans="1:13" s="34" customFormat="1" ht="45" customHeight="1" x14ac:dyDescent="0.25">
      <c r="A498" s="167"/>
      <c r="B498" s="168"/>
      <c r="C498" s="117" t="s">
        <v>166</v>
      </c>
      <c r="D498" s="281">
        <f t="shared" ref="D498:G500" si="93">D503</f>
        <v>0</v>
      </c>
      <c r="E498" s="281">
        <f t="shared" si="93"/>
        <v>0</v>
      </c>
      <c r="F498" s="281">
        <f t="shared" si="93"/>
        <v>0</v>
      </c>
      <c r="G498" s="295">
        <f t="shared" si="93"/>
        <v>0</v>
      </c>
      <c r="H498" s="279"/>
      <c r="I498" s="287" t="s">
        <v>167</v>
      </c>
      <c r="J498" s="328">
        <v>1</v>
      </c>
      <c r="K498" s="279"/>
      <c r="L498" s="185"/>
      <c r="M498" s="185"/>
    </row>
    <row r="499" spans="1:13" s="34" customFormat="1" ht="45" customHeight="1" x14ac:dyDescent="0.25">
      <c r="A499" s="167"/>
      <c r="B499" s="168"/>
      <c r="C499" s="117" t="s">
        <v>1</v>
      </c>
      <c r="D499" s="281">
        <f t="shared" si="93"/>
        <v>0</v>
      </c>
      <c r="E499" s="281">
        <f t="shared" si="93"/>
        <v>0</v>
      </c>
      <c r="F499" s="281">
        <f t="shared" si="93"/>
        <v>0</v>
      </c>
      <c r="G499" s="295">
        <f t="shared" si="93"/>
        <v>0</v>
      </c>
      <c r="H499" s="279"/>
      <c r="I499" s="287" t="s">
        <v>168</v>
      </c>
      <c r="J499" s="328">
        <v>0</v>
      </c>
      <c r="K499" s="279"/>
      <c r="L499" s="185"/>
      <c r="M499" s="185"/>
    </row>
    <row r="500" spans="1:13" s="34" customFormat="1" ht="45" customHeight="1" x14ac:dyDescent="0.25">
      <c r="A500" s="172"/>
      <c r="B500" s="173"/>
      <c r="C500" s="117" t="s">
        <v>0</v>
      </c>
      <c r="D500" s="281">
        <f t="shared" si="93"/>
        <v>0</v>
      </c>
      <c r="E500" s="281">
        <f t="shared" si="93"/>
        <v>0</v>
      </c>
      <c r="F500" s="281">
        <f t="shared" si="93"/>
        <v>0</v>
      </c>
      <c r="G500" s="295">
        <f t="shared" si="93"/>
        <v>0</v>
      </c>
      <c r="H500" s="285"/>
      <c r="I500" s="287" t="s">
        <v>169</v>
      </c>
      <c r="J500" s="216">
        <f>(J497+0.5*J498)/J496%</f>
        <v>50</v>
      </c>
      <c r="K500" s="285"/>
      <c r="L500" s="187"/>
      <c r="M500" s="187"/>
    </row>
    <row r="501" spans="1:13" s="34" customFormat="1" ht="57" customHeight="1" x14ac:dyDescent="0.25">
      <c r="A501" s="158" t="s">
        <v>382</v>
      </c>
      <c r="B501" s="365" t="s">
        <v>383</v>
      </c>
      <c r="C501" s="342" t="s">
        <v>2</v>
      </c>
      <c r="D501" s="281">
        <f>D502+D503+D504+D505</f>
        <v>37882.291579999997</v>
      </c>
      <c r="E501" s="281">
        <f t="shared" ref="E501:F501" si="94">E502+E503+E504+E505</f>
        <v>26145.637999999999</v>
      </c>
      <c r="F501" s="281">
        <f t="shared" si="94"/>
        <v>26145.637999999999</v>
      </c>
      <c r="G501" s="295">
        <f>G502</f>
        <v>69.018100303635336</v>
      </c>
      <c r="H501" s="308" t="s">
        <v>384</v>
      </c>
      <c r="I501" s="276" t="s">
        <v>385</v>
      </c>
      <c r="J501" s="183" t="s">
        <v>211</v>
      </c>
      <c r="K501" s="276" t="s">
        <v>172</v>
      </c>
      <c r="L501" s="183"/>
      <c r="M501" s="183">
        <v>826</v>
      </c>
    </row>
    <row r="502" spans="1:13" s="34" customFormat="1" ht="57" customHeight="1" x14ac:dyDescent="0.25">
      <c r="A502" s="167"/>
      <c r="B502" s="366"/>
      <c r="C502" s="117" t="s">
        <v>164</v>
      </c>
      <c r="D502" s="281">
        <v>37882.291579999997</v>
      </c>
      <c r="E502" s="281">
        <v>26145.637999999999</v>
      </c>
      <c r="F502" s="281">
        <v>26145.637999999999</v>
      </c>
      <c r="G502" s="282">
        <f>F502/D502*100</f>
        <v>69.018100303635336</v>
      </c>
      <c r="H502" s="367"/>
      <c r="I502" s="279"/>
      <c r="J502" s="185"/>
      <c r="K502" s="279"/>
      <c r="L502" s="185"/>
      <c r="M502" s="185"/>
    </row>
    <row r="503" spans="1:13" s="34" customFormat="1" ht="57" customHeight="1" x14ac:dyDescent="0.25">
      <c r="A503" s="167"/>
      <c r="B503" s="366"/>
      <c r="C503" s="117" t="s">
        <v>166</v>
      </c>
      <c r="D503" s="281">
        <v>0</v>
      </c>
      <c r="E503" s="281">
        <v>0</v>
      </c>
      <c r="F503" s="281">
        <v>0</v>
      </c>
      <c r="G503" s="295">
        <v>0</v>
      </c>
      <c r="H503" s="367"/>
      <c r="I503" s="279"/>
      <c r="J503" s="185"/>
      <c r="K503" s="279"/>
      <c r="L503" s="185"/>
      <c r="M503" s="185"/>
    </row>
    <row r="504" spans="1:13" s="34" customFormat="1" ht="57" customHeight="1" x14ac:dyDescent="0.25">
      <c r="A504" s="167"/>
      <c r="B504" s="366"/>
      <c r="C504" s="117" t="s">
        <v>1</v>
      </c>
      <c r="D504" s="281">
        <v>0</v>
      </c>
      <c r="E504" s="281">
        <v>0</v>
      </c>
      <c r="F504" s="281">
        <v>0</v>
      </c>
      <c r="G504" s="295">
        <v>0</v>
      </c>
      <c r="H504" s="367"/>
      <c r="I504" s="279"/>
      <c r="J504" s="185"/>
      <c r="K504" s="279"/>
      <c r="L504" s="185"/>
      <c r="M504" s="185"/>
    </row>
    <row r="505" spans="1:13" s="34" customFormat="1" ht="57" customHeight="1" x14ac:dyDescent="0.25">
      <c r="A505" s="172"/>
      <c r="B505" s="368"/>
      <c r="C505" s="117" t="s">
        <v>0</v>
      </c>
      <c r="D505" s="281">
        <v>0</v>
      </c>
      <c r="E505" s="281">
        <v>0</v>
      </c>
      <c r="F505" s="281">
        <v>0</v>
      </c>
      <c r="G505" s="295">
        <v>0</v>
      </c>
      <c r="H505" s="369"/>
      <c r="I505" s="285"/>
      <c r="J505" s="187"/>
      <c r="K505" s="285"/>
      <c r="L505" s="187"/>
      <c r="M505" s="187"/>
    </row>
    <row r="506" spans="1:13" s="34" customFormat="1" ht="25.5" customHeight="1" x14ac:dyDescent="0.25">
      <c r="A506" s="118"/>
      <c r="B506" s="118"/>
      <c r="C506" s="118"/>
      <c r="D506" s="118"/>
      <c r="E506" s="118"/>
      <c r="F506" s="118"/>
      <c r="G506" s="118"/>
      <c r="H506" s="118"/>
      <c r="I506" s="118"/>
      <c r="J506" s="118"/>
      <c r="K506" s="118"/>
      <c r="L506" s="118"/>
      <c r="M506" s="118"/>
    </row>
    <row r="507" spans="1:13" s="34" customFormat="1" ht="25.5" customHeight="1" x14ac:dyDescent="0.25">
      <c r="A507" s="118"/>
      <c r="B507" s="118"/>
      <c r="C507" s="118"/>
      <c r="D507" s="118"/>
      <c r="E507" s="118"/>
      <c r="F507" s="118"/>
      <c r="G507" s="118"/>
      <c r="H507" s="118"/>
      <c r="I507" s="118"/>
      <c r="J507" s="118"/>
      <c r="K507" s="118"/>
      <c r="L507" s="118"/>
      <c r="M507" s="118"/>
    </row>
    <row r="508" spans="1:13" s="34" customFormat="1" ht="25.5" customHeight="1" x14ac:dyDescent="0.25">
      <c r="A508" s="118"/>
      <c r="B508" s="118"/>
      <c r="C508" s="118"/>
      <c r="D508" s="118"/>
      <c r="E508" s="118"/>
      <c r="F508" s="118"/>
      <c r="G508" s="118"/>
      <c r="H508" s="118"/>
      <c r="I508" s="118"/>
      <c r="J508" s="118"/>
      <c r="K508" s="118"/>
      <c r="L508" s="118"/>
      <c r="M508" s="118"/>
    </row>
    <row r="509" spans="1:13" s="34" customFormat="1" ht="25.5" customHeight="1" x14ac:dyDescent="0.25">
      <c r="A509" s="118"/>
      <c r="B509" s="118"/>
      <c r="C509" s="118"/>
      <c r="D509" s="118"/>
      <c r="E509" s="118"/>
      <c r="F509" s="118"/>
      <c r="G509" s="118"/>
      <c r="H509" s="118"/>
      <c r="I509" s="118"/>
      <c r="J509" s="118"/>
      <c r="K509" s="118"/>
      <c r="L509" s="118"/>
      <c r="M509" s="118"/>
    </row>
    <row r="510" spans="1:13" s="34" customFormat="1" ht="48" customHeight="1" x14ac:dyDescent="0.25">
      <c r="A510" s="118"/>
      <c r="B510" s="118"/>
      <c r="C510" s="118"/>
      <c r="D510" s="118"/>
      <c r="E510" s="118"/>
      <c r="F510" s="118"/>
      <c r="G510" s="118"/>
      <c r="H510" s="118"/>
      <c r="I510" s="118"/>
      <c r="J510" s="118"/>
      <c r="K510" s="118"/>
      <c r="L510" s="118"/>
      <c r="M510" s="118"/>
    </row>
    <row r="511" spans="1:13" s="34" customFormat="1" ht="25.5" customHeight="1" x14ac:dyDescent="0.25">
      <c r="A511" s="118"/>
      <c r="B511" s="118"/>
      <c r="C511" s="118"/>
      <c r="D511" s="118"/>
      <c r="E511" s="118"/>
      <c r="F511" s="118"/>
      <c r="G511" s="118"/>
      <c r="H511" s="118"/>
      <c r="I511" s="118"/>
      <c r="J511" s="118"/>
      <c r="K511" s="118"/>
      <c r="L511" s="118"/>
      <c r="M511" s="118"/>
    </row>
    <row r="512" spans="1:13" s="34" customFormat="1" ht="25.5" customHeight="1" x14ac:dyDescent="0.25">
      <c r="A512" s="118"/>
      <c r="B512" s="118"/>
      <c r="C512" s="118"/>
      <c r="D512" s="118"/>
      <c r="E512" s="118"/>
      <c r="F512" s="118"/>
      <c r="G512" s="118"/>
      <c r="H512" s="118"/>
      <c r="I512" s="118"/>
      <c r="J512" s="118"/>
      <c r="K512" s="118"/>
      <c r="L512" s="118"/>
      <c r="M512" s="118"/>
    </row>
    <row r="513" spans="1:13" s="34" customFormat="1" ht="25.5" customHeight="1" x14ac:dyDescent="0.25">
      <c r="A513" s="118"/>
      <c r="B513" s="118"/>
      <c r="C513" s="118"/>
      <c r="D513" s="118"/>
      <c r="E513" s="118"/>
      <c r="F513" s="118"/>
      <c r="G513" s="118"/>
      <c r="H513" s="118"/>
      <c r="I513" s="118"/>
      <c r="J513" s="118"/>
      <c r="K513" s="118"/>
      <c r="L513" s="118"/>
      <c r="M513" s="118"/>
    </row>
    <row r="514" spans="1:13" s="34" customFormat="1" ht="25.5" customHeight="1" x14ac:dyDescent="0.25">
      <c r="A514" s="118"/>
      <c r="B514" s="118"/>
      <c r="C514" s="118"/>
      <c r="D514" s="118"/>
      <c r="E514" s="118"/>
      <c r="F514" s="118"/>
      <c r="G514" s="118"/>
      <c r="H514" s="118"/>
      <c r="I514" s="118"/>
      <c r="J514" s="118"/>
      <c r="K514" s="118"/>
      <c r="L514" s="118"/>
      <c r="M514" s="118"/>
    </row>
    <row r="515" spans="1:13" s="34" customFormat="1" ht="48" customHeight="1" x14ac:dyDescent="0.25">
      <c r="A515" s="118"/>
      <c r="B515" s="118"/>
      <c r="C515" s="118"/>
      <c r="D515" s="118"/>
      <c r="E515" s="118"/>
      <c r="F515" s="118"/>
      <c r="G515" s="118"/>
      <c r="H515" s="118"/>
      <c r="I515" s="118"/>
      <c r="J515" s="118"/>
      <c r="K515" s="118"/>
      <c r="L515" s="118"/>
      <c r="M515" s="118"/>
    </row>
    <row r="516" spans="1:13" s="34" customFormat="1" ht="25.5" customHeight="1" x14ac:dyDescent="0.25">
      <c r="A516" s="118"/>
      <c r="B516" s="118"/>
      <c r="C516" s="118"/>
      <c r="D516" s="118"/>
      <c r="E516" s="118"/>
      <c r="F516" s="118"/>
      <c r="G516" s="118"/>
      <c r="H516" s="118"/>
      <c r="I516" s="118"/>
      <c r="J516" s="118"/>
      <c r="K516" s="118"/>
      <c r="L516" s="118"/>
      <c r="M516" s="118"/>
    </row>
    <row r="517" spans="1:13" s="34" customFormat="1" ht="25.5" customHeight="1" x14ac:dyDescent="0.25">
      <c r="A517" s="118"/>
      <c r="B517" s="118"/>
      <c r="C517" s="118"/>
      <c r="D517" s="118"/>
      <c r="E517" s="118"/>
      <c r="F517" s="118"/>
      <c r="G517" s="118"/>
      <c r="H517" s="118"/>
      <c r="I517" s="118"/>
      <c r="J517" s="118"/>
      <c r="K517" s="118"/>
      <c r="L517" s="118"/>
      <c r="M517" s="118"/>
    </row>
    <row r="518" spans="1:13" s="34" customFormat="1" ht="25.5" customHeight="1" x14ac:dyDescent="0.25">
      <c r="A518" s="118"/>
      <c r="B518" s="118"/>
      <c r="C518" s="118"/>
      <c r="D518" s="118"/>
      <c r="E518" s="118"/>
      <c r="F518" s="118"/>
      <c r="G518" s="118"/>
      <c r="H518" s="118"/>
      <c r="I518" s="118"/>
      <c r="J518" s="118"/>
      <c r="K518" s="118"/>
      <c r="L518" s="118"/>
      <c r="M518" s="118"/>
    </row>
    <row r="519" spans="1:13" s="34" customFormat="1" ht="25.5" customHeight="1" x14ac:dyDescent="0.25">
      <c r="A519" s="118"/>
      <c r="B519" s="118"/>
      <c r="C519" s="118"/>
      <c r="D519" s="118"/>
      <c r="E519" s="118"/>
      <c r="F519" s="118"/>
      <c r="G519" s="118"/>
      <c r="H519" s="118"/>
      <c r="I519" s="118"/>
      <c r="J519" s="118"/>
      <c r="K519" s="118"/>
      <c r="L519" s="118"/>
      <c r="M519" s="118"/>
    </row>
    <row r="520" spans="1:13" s="34" customFormat="1" ht="48" customHeight="1" x14ac:dyDescent="0.25">
      <c r="A520" s="118"/>
      <c r="B520" s="118"/>
      <c r="C520" s="118"/>
      <c r="D520" s="118"/>
      <c r="E520" s="118"/>
      <c r="F520" s="118"/>
      <c r="G520" s="118"/>
      <c r="H520" s="118"/>
      <c r="I520" s="118"/>
      <c r="J520" s="118"/>
      <c r="K520" s="118"/>
      <c r="L520" s="118"/>
      <c r="M520" s="118"/>
    </row>
    <row r="521" spans="1:13" s="34" customFormat="1" ht="25.5" customHeight="1" x14ac:dyDescent="0.25">
      <c r="A521" s="118"/>
      <c r="B521" s="118"/>
      <c r="C521" s="118"/>
      <c r="D521" s="118"/>
      <c r="E521" s="118"/>
      <c r="F521" s="118"/>
      <c r="G521" s="118"/>
      <c r="H521" s="118"/>
      <c r="I521" s="118"/>
      <c r="J521" s="118"/>
      <c r="K521" s="118"/>
      <c r="L521" s="118"/>
      <c r="M521" s="118"/>
    </row>
    <row r="522" spans="1:13" s="34" customFormat="1" ht="25.5" customHeight="1" x14ac:dyDescent="0.25">
      <c r="A522" s="118"/>
      <c r="B522" s="118"/>
      <c r="C522" s="118"/>
      <c r="D522" s="118"/>
      <c r="E522" s="118"/>
      <c r="F522" s="118"/>
      <c r="G522" s="118"/>
      <c r="H522" s="118"/>
      <c r="I522" s="118"/>
      <c r="J522" s="118"/>
      <c r="K522" s="118"/>
      <c r="L522" s="118"/>
      <c r="M522" s="118"/>
    </row>
    <row r="523" spans="1:13" s="34" customFormat="1" ht="25.5" customHeight="1" x14ac:dyDescent="0.25">
      <c r="A523" s="118"/>
      <c r="B523" s="118"/>
      <c r="C523" s="118"/>
      <c r="D523" s="118"/>
      <c r="E523" s="118"/>
      <c r="F523" s="118"/>
      <c r="G523" s="118"/>
      <c r="H523" s="118"/>
      <c r="I523" s="118"/>
      <c r="J523" s="118"/>
      <c r="K523" s="118"/>
      <c r="L523" s="118"/>
      <c r="M523" s="118"/>
    </row>
    <row r="524" spans="1:13" s="34" customFormat="1" ht="25.5" customHeight="1" x14ac:dyDescent="0.25">
      <c r="A524" s="118"/>
      <c r="B524" s="118"/>
      <c r="C524" s="118"/>
      <c r="D524" s="118"/>
      <c r="E524" s="118"/>
      <c r="F524" s="118"/>
      <c r="G524" s="118"/>
      <c r="H524" s="118"/>
      <c r="I524" s="118"/>
      <c r="J524" s="118"/>
      <c r="K524" s="118"/>
      <c r="L524" s="118"/>
      <c r="M524" s="118"/>
    </row>
    <row r="525" spans="1:13" s="34" customFormat="1" ht="48" customHeight="1" x14ac:dyDescent="0.25">
      <c r="A525" s="118"/>
      <c r="B525" s="118"/>
      <c r="C525" s="118"/>
      <c r="D525" s="118"/>
      <c r="E525" s="118"/>
      <c r="F525" s="118"/>
      <c r="G525" s="118"/>
      <c r="H525" s="118"/>
      <c r="I525" s="118"/>
      <c r="J525" s="118"/>
      <c r="K525" s="118"/>
      <c r="L525" s="118"/>
      <c r="M525" s="118"/>
    </row>
    <row r="526" spans="1:13" s="34" customFormat="1" ht="25.5" customHeight="1" x14ac:dyDescent="0.25">
      <c r="A526" s="118"/>
      <c r="B526" s="118"/>
      <c r="C526" s="118"/>
      <c r="D526" s="118"/>
      <c r="E526" s="118"/>
      <c r="F526" s="118"/>
      <c r="G526" s="118"/>
      <c r="H526" s="118"/>
      <c r="I526" s="118"/>
      <c r="J526" s="118"/>
      <c r="K526" s="118"/>
      <c r="L526" s="118"/>
      <c r="M526" s="118"/>
    </row>
    <row r="527" spans="1:13" s="34" customFormat="1" ht="25.5" customHeight="1" x14ac:dyDescent="0.25">
      <c r="A527" s="118"/>
      <c r="B527" s="118"/>
      <c r="C527" s="118"/>
      <c r="D527" s="118"/>
      <c r="E527" s="118"/>
      <c r="F527" s="118"/>
      <c r="G527" s="118"/>
      <c r="H527" s="118"/>
      <c r="I527" s="118"/>
      <c r="J527" s="118"/>
      <c r="K527" s="118"/>
      <c r="L527" s="118"/>
      <c r="M527" s="118"/>
    </row>
    <row r="528" spans="1:13" s="34" customFormat="1" ht="25.5" customHeight="1" x14ac:dyDescent="0.25">
      <c r="A528" s="118"/>
      <c r="B528" s="118"/>
      <c r="C528" s="118"/>
      <c r="D528" s="118"/>
      <c r="E528" s="118"/>
      <c r="F528" s="118"/>
      <c r="G528" s="118"/>
      <c r="H528" s="118"/>
      <c r="I528" s="118"/>
      <c r="J528" s="118"/>
      <c r="K528" s="118"/>
      <c r="L528" s="118"/>
      <c r="M528" s="118"/>
    </row>
    <row r="529" spans="1:13" s="34" customFormat="1" ht="25.5" customHeight="1" x14ac:dyDescent="0.25">
      <c r="A529" s="118"/>
      <c r="B529" s="118"/>
      <c r="C529" s="118"/>
      <c r="D529" s="118"/>
      <c r="E529" s="118"/>
      <c r="F529" s="118"/>
      <c r="G529" s="118"/>
      <c r="H529" s="118"/>
      <c r="I529" s="118"/>
      <c r="J529" s="118"/>
      <c r="K529" s="118"/>
      <c r="L529" s="118"/>
      <c r="M529" s="118"/>
    </row>
    <row r="530" spans="1:13" s="34" customFormat="1" ht="48" customHeight="1" x14ac:dyDescent="0.25">
      <c r="A530" s="118"/>
      <c r="B530" s="118"/>
      <c r="C530" s="118"/>
      <c r="D530" s="118"/>
      <c r="E530" s="118"/>
      <c r="F530" s="118"/>
      <c r="G530" s="118"/>
      <c r="H530" s="118"/>
      <c r="I530" s="118"/>
      <c r="J530" s="118"/>
      <c r="K530" s="118"/>
      <c r="L530" s="118"/>
      <c r="M530" s="118"/>
    </row>
    <row r="531" spans="1:13" s="77" customFormat="1" ht="21.75" customHeight="1" x14ac:dyDescent="0.25">
      <c r="A531" s="100"/>
      <c r="B531" s="98"/>
      <c r="C531" s="99"/>
      <c r="D531" s="31"/>
      <c r="E531" s="113"/>
      <c r="F531" s="113"/>
      <c r="G531" s="31"/>
      <c r="H531" s="76"/>
      <c r="I531" s="76"/>
      <c r="J531" s="76"/>
      <c r="K531" s="76"/>
      <c r="L531" s="26"/>
    </row>
    <row r="532" spans="1:13" s="77" customFormat="1" ht="21.75" customHeight="1" x14ac:dyDescent="0.25">
      <c r="A532" s="100"/>
      <c r="B532" s="98"/>
      <c r="C532" s="99"/>
      <c r="D532" s="31"/>
      <c r="E532" s="113"/>
      <c r="F532" s="113"/>
      <c r="G532" s="31"/>
      <c r="H532" s="76"/>
      <c r="I532" s="76"/>
      <c r="J532" s="76"/>
      <c r="K532" s="76"/>
      <c r="L532" s="26"/>
    </row>
    <row r="533" spans="1:13" s="77" customFormat="1" ht="21.75" customHeight="1" x14ac:dyDescent="0.25">
      <c r="A533" s="100"/>
      <c r="B533" s="98"/>
      <c r="C533" s="99"/>
      <c r="D533" s="31"/>
      <c r="E533" s="113"/>
      <c r="F533" s="113"/>
      <c r="G533" s="31"/>
      <c r="H533" s="76"/>
      <c r="I533" s="76"/>
      <c r="J533" s="76"/>
      <c r="K533" s="76"/>
      <c r="L533" s="26"/>
    </row>
    <row r="534" spans="1:13" s="77" customFormat="1" ht="21.75" customHeight="1" x14ac:dyDescent="0.25">
      <c r="A534" s="100"/>
      <c r="B534" s="98"/>
      <c r="C534" s="99"/>
      <c r="D534" s="31"/>
      <c r="E534" s="113"/>
      <c r="F534" s="113"/>
      <c r="G534" s="31"/>
      <c r="H534" s="76"/>
      <c r="I534" s="76"/>
      <c r="J534" s="76"/>
      <c r="K534" s="76"/>
      <c r="L534" s="26"/>
    </row>
    <row r="535" spans="1:13" s="77" customFormat="1" ht="21.75" customHeight="1" x14ac:dyDescent="0.25">
      <c r="A535" s="100"/>
      <c r="B535" s="98"/>
      <c r="C535" s="99"/>
      <c r="D535" s="31"/>
      <c r="E535" s="113"/>
      <c r="F535" s="113"/>
      <c r="G535" s="31"/>
      <c r="H535" s="76"/>
      <c r="I535" s="76"/>
      <c r="J535" s="76"/>
      <c r="K535" s="76"/>
      <c r="L535" s="26"/>
    </row>
    <row r="536" spans="1:13" s="77" customFormat="1" ht="45.75" customHeight="1" x14ac:dyDescent="0.25">
      <c r="A536" s="100"/>
      <c r="B536" s="98"/>
      <c r="C536" s="99"/>
      <c r="D536" s="31"/>
      <c r="E536" s="113"/>
      <c r="F536" s="113"/>
      <c r="G536" s="31"/>
      <c r="H536" s="76"/>
      <c r="I536" s="76"/>
      <c r="J536" s="76"/>
      <c r="K536" s="76"/>
      <c r="L536" s="26"/>
    </row>
    <row r="537" spans="1:13" s="77" customFormat="1" ht="45.75" customHeight="1" x14ac:dyDescent="0.25">
      <c r="A537" s="100"/>
      <c r="B537" s="98"/>
      <c r="C537" s="99"/>
      <c r="D537" s="31"/>
      <c r="E537" s="113"/>
      <c r="F537" s="113"/>
      <c r="G537" s="31"/>
      <c r="H537" s="76"/>
      <c r="I537" s="76"/>
      <c r="J537" s="76"/>
      <c r="K537" s="76"/>
      <c r="L537" s="26"/>
    </row>
    <row r="538" spans="1:13" s="77" customFormat="1" ht="45.75" customHeight="1" x14ac:dyDescent="0.25">
      <c r="A538" s="100"/>
      <c r="B538" s="98"/>
      <c r="C538" s="99"/>
      <c r="D538" s="31"/>
      <c r="E538" s="113"/>
      <c r="F538" s="113"/>
      <c r="G538" s="31"/>
      <c r="H538" s="76"/>
      <c r="I538" s="76"/>
      <c r="J538" s="76"/>
      <c r="K538" s="76"/>
      <c r="L538" s="26"/>
    </row>
    <row r="539" spans="1:13" s="77" customFormat="1" ht="45.75" customHeight="1" x14ac:dyDescent="0.25">
      <c r="A539" s="100"/>
      <c r="B539" s="98"/>
      <c r="C539" s="99"/>
      <c r="D539" s="31"/>
      <c r="E539" s="113"/>
      <c r="F539" s="113"/>
      <c r="G539" s="31"/>
      <c r="H539" s="76"/>
      <c r="I539" s="76"/>
      <c r="J539" s="76"/>
      <c r="K539" s="76"/>
      <c r="L539" s="26"/>
    </row>
    <row r="540" spans="1:13" s="77" customFormat="1" ht="45.75" customHeight="1" x14ac:dyDescent="0.25">
      <c r="A540" s="100"/>
      <c r="B540" s="98"/>
      <c r="C540" s="99"/>
      <c r="D540" s="31"/>
      <c r="E540" s="113"/>
      <c r="F540" s="113"/>
      <c r="G540" s="31"/>
      <c r="H540" s="76"/>
      <c r="I540" s="76"/>
      <c r="J540" s="76"/>
      <c r="K540" s="76"/>
      <c r="L540" s="26"/>
    </row>
    <row r="541" spans="1:13" s="77" customFormat="1" ht="77.25" customHeight="1" x14ac:dyDescent="0.25">
      <c r="A541" s="100"/>
      <c r="B541" s="98"/>
      <c r="C541" s="99"/>
      <c r="D541" s="31"/>
      <c r="E541" s="113"/>
      <c r="F541" s="113"/>
      <c r="G541" s="31"/>
      <c r="H541" s="76"/>
      <c r="I541" s="76"/>
      <c r="J541" s="76"/>
      <c r="K541" s="76"/>
      <c r="L541" s="26"/>
    </row>
    <row r="542" spans="1:13" s="77" customFormat="1" ht="77.25" customHeight="1" x14ac:dyDescent="0.25">
      <c r="A542" s="100"/>
      <c r="B542" s="98"/>
      <c r="C542" s="99"/>
      <c r="D542" s="31"/>
      <c r="E542" s="113"/>
      <c r="F542" s="113"/>
      <c r="G542" s="31"/>
      <c r="H542" s="76"/>
      <c r="I542" s="76"/>
      <c r="J542" s="76"/>
      <c r="K542" s="76"/>
      <c r="L542" s="26"/>
    </row>
    <row r="543" spans="1:13" s="77" customFormat="1" ht="77.25" customHeight="1" x14ac:dyDescent="0.25">
      <c r="A543" s="100"/>
      <c r="B543" s="98"/>
      <c r="C543" s="99"/>
      <c r="D543" s="31"/>
      <c r="E543" s="113"/>
      <c r="F543" s="113"/>
      <c r="G543" s="31"/>
      <c r="H543" s="76"/>
      <c r="I543" s="76"/>
      <c r="J543" s="76"/>
      <c r="K543" s="76"/>
      <c r="L543" s="26"/>
    </row>
    <row r="544" spans="1:13" s="77" customFormat="1" ht="77.25" customHeight="1" x14ac:dyDescent="0.25">
      <c r="A544" s="100"/>
      <c r="B544" s="98"/>
      <c r="C544" s="99"/>
      <c r="D544" s="31"/>
      <c r="E544" s="113"/>
      <c r="F544" s="113"/>
      <c r="G544" s="31"/>
      <c r="H544" s="76"/>
      <c r="I544" s="76"/>
      <c r="J544" s="76"/>
      <c r="K544" s="76"/>
      <c r="L544" s="26"/>
    </row>
    <row r="545" spans="1:12" s="77" customFormat="1" ht="77.25" customHeight="1" x14ac:dyDescent="0.25">
      <c r="A545" s="100"/>
      <c r="B545" s="98"/>
      <c r="C545" s="99"/>
      <c r="D545" s="31"/>
      <c r="E545" s="113"/>
      <c r="F545" s="113"/>
      <c r="G545" s="31"/>
      <c r="H545" s="76"/>
      <c r="I545" s="76"/>
      <c r="J545" s="76"/>
      <c r="K545" s="76"/>
      <c r="L545" s="26"/>
    </row>
    <row r="546" spans="1:12" s="77" customFormat="1" ht="60" customHeight="1" x14ac:dyDescent="0.25">
      <c r="A546" s="100"/>
      <c r="B546" s="98"/>
      <c r="C546" s="99"/>
      <c r="D546" s="31"/>
      <c r="E546" s="113"/>
      <c r="F546" s="113"/>
      <c r="G546" s="31"/>
      <c r="H546" s="76"/>
      <c r="I546" s="76"/>
      <c r="J546" s="76"/>
      <c r="K546" s="76"/>
      <c r="L546" s="26"/>
    </row>
    <row r="547" spans="1:12" s="77" customFormat="1" ht="60" customHeight="1" x14ac:dyDescent="0.25">
      <c r="A547" s="100"/>
      <c r="B547" s="98"/>
      <c r="C547" s="99"/>
      <c r="D547" s="31"/>
      <c r="E547" s="113"/>
      <c r="F547" s="113"/>
      <c r="G547" s="31"/>
      <c r="H547" s="76"/>
      <c r="I547" s="76"/>
      <c r="J547" s="76"/>
      <c r="K547" s="76"/>
      <c r="L547" s="26"/>
    </row>
    <row r="548" spans="1:12" s="77" customFormat="1" ht="60" customHeight="1" x14ac:dyDescent="0.25">
      <c r="A548" s="100"/>
      <c r="B548" s="98"/>
      <c r="C548" s="99"/>
      <c r="D548" s="31"/>
      <c r="E548" s="113"/>
      <c r="F548" s="113"/>
      <c r="G548" s="31"/>
      <c r="H548" s="76"/>
      <c r="I548" s="76"/>
      <c r="J548" s="76"/>
      <c r="K548" s="76"/>
      <c r="L548" s="26"/>
    </row>
    <row r="549" spans="1:12" s="77" customFormat="1" ht="60" customHeight="1" x14ac:dyDescent="0.25">
      <c r="A549" s="100"/>
      <c r="B549" s="98"/>
      <c r="C549" s="99"/>
      <c r="D549" s="31"/>
      <c r="E549" s="113"/>
      <c r="F549" s="113"/>
      <c r="G549" s="31"/>
      <c r="H549" s="76"/>
      <c r="I549" s="76"/>
      <c r="J549" s="76"/>
      <c r="K549" s="76"/>
      <c r="L549" s="26"/>
    </row>
    <row r="550" spans="1:12" s="77" customFormat="1" ht="60" customHeight="1" x14ac:dyDescent="0.25">
      <c r="A550" s="100"/>
      <c r="B550" s="98"/>
      <c r="C550" s="99"/>
      <c r="D550" s="31"/>
      <c r="E550" s="113"/>
      <c r="F550" s="113"/>
      <c r="G550" s="31"/>
      <c r="H550" s="76"/>
      <c r="I550" s="76"/>
      <c r="J550" s="76"/>
      <c r="K550" s="76"/>
      <c r="L550" s="26"/>
    </row>
    <row r="551" spans="1:12" s="77" customFormat="1" ht="19.5" customHeight="1" x14ac:dyDescent="0.25">
      <c r="A551" s="100"/>
      <c r="B551" s="98"/>
      <c r="C551" s="99"/>
      <c r="D551" s="31"/>
      <c r="E551" s="113"/>
      <c r="F551" s="113"/>
      <c r="G551" s="31"/>
      <c r="H551" s="76"/>
      <c r="I551" s="76"/>
      <c r="J551" s="76"/>
      <c r="K551" s="76"/>
      <c r="L551" s="26"/>
    </row>
    <row r="552" spans="1:12" s="77" customFormat="1" ht="20.100000000000001" customHeight="1" x14ac:dyDescent="0.25">
      <c r="A552" s="100"/>
      <c r="B552" s="98"/>
      <c r="C552" s="99"/>
      <c r="D552" s="31"/>
      <c r="E552" s="113"/>
      <c r="F552" s="113"/>
      <c r="G552" s="31"/>
      <c r="H552" s="76"/>
      <c r="I552" s="76"/>
      <c r="J552" s="76"/>
      <c r="K552" s="76"/>
      <c r="L552" s="26"/>
    </row>
    <row r="553" spans="1:12" s="77" customFormat="1" ht="20.100000000000001" customHeight="1" x14ac:dyDescent="0.25">
      <c r="A553" s="100"/>
      <c r="B553" s="98"/>
      <c r="C553" s="99"/>
      <c r="D553" s="31"/>
      <c r="E553" s="113"/>
      <c r="F553" s="113"/>
      <c r="G553" s="31"/>
      <c r="H553" s="76"/>
      <c r="I553" s="76"/>
      <c r="J553" s="76"/>
      <c r="K553" s="76"/>
      <c r="L553" s="26"/>
    </row>
    <row r="554" spans="1:12" s="77" customFormat="1" ht="20.100000000000001" customHeight="1" x14ac:dyDescent="0.25">
      <c r="A554" s="100"/>
      <c r="B554" s="98"/>
      <c r="C554" s="99"/>
      <c r="D554" s="31"/>
      <c r="E554" s="113"/>
      <c r="F554" s="113"/>
      <c r="G554" s="31"/>
      <c r="H554" s="76"/>
      <c r="I554" s="76"/>
      <c r="J554" s="76"/>
      <c r="K554" s="76"/>
      <c r="L554" s="26"/>
    </row>
    <row r="555" spans="1:12" s="77" customFormat="1" ht="51" customHeight="1" x14ac:dyDescent="0.25">
      <c r="A555" s="100"/>
      <c r="B555" s="98"/>
      <c r="C555" s="99"/>
      <c r="D555" s="31"/>
      <c r="E555" s="113"/>
      <c r="F555" s="113"/>
      <c r="G555" s="31"/>
      <c r="H555" s="76"/>
      <c r="I555" s="76"/>
      <c r="J555" s="76"/>
      <c r="K555" s="76"/>
      <c r="L555" s="26"/>
    </row>
    <row r="556" spans="1:12" s="77" customFormat="1" ht="39" customHeight="1" x14ac:dyDescent="0.25">
      <c r="A556" s="100"/>
      <c r="B556" s="98"/>
      <c r="C556" s="99"/>
      <c r="D556" s="31"/>
      <c r="E556" s="113"/>
      <c r="F556" s="113"/>
      <c r="G556" s="31"/>
      <c r="H556" s="76"/>
      <c r="I556" s="76"/>
      <c r="J556" s="76"/>
      <c r="K556" s="76"/>
      <c r="L556" s="26"/>
    </row>
    <row r="557" spans="1:12" s="77" customFormat="1" ht="39" customHeight="1" x14ac:dyDescent="0.25">
      <c r="A557" s="100"/>
      <c r="B557" s="98"/>
      <c r="C557" s="99"/>
      <c r="D557" s="31"/>
      <c r="E557" s="113"/>
      <c r="F557" s="113"/>
      <c r="G557" s="31"/>
      <c r="H557" s="76"/>
      <c r="I557" s="76"/>
      <c r="J557" s="76"/>
      <c r="K557" s="76"/>
      <c r="L557" s="26"/>
    </row>
    <row r="558" spans="1:12" s="77" customFormat="1" ht="54" customHeight="1" x14ac:dyDescent="0.25">
      <c r="A558" s="100"/>
      <c r="B558" s="98"/>
      <c r="C558" s="99"/>
      <c r="D558" s="31"/>
      <c r="E558" s="113"/>
      <c r="F558" s="113"/>
      <c r="G558" s="31"/>
      <c r="H558" s="76"/>
      <c r="I558" s="76"/>
      <c r="J558" s="76"/>
      <c r="K558" s="76"/>
      <c r="L558" s="26"/>
    </row>
    <row r="559" spans="1:12" s="77" customFormat="1" ht="39" customHeight="1" x14ac:dyDescent="0.25">
      <c r="A559" s="100"/>
      <c r="B559" s="98"/>
      <c r="C559" s="99"/>
      <c r="D559" s="31"/>
      <c r="E559" s="113"/>
      <c r="F559" s="113"/>
      <c r="G559" s="31"/>
      <c r="H559" s="76"/>
      <c r="I559" s="76"/>
      <c r="J559" s="76"/>
      <c r="K559" s="76"/>
      <c r="L559" s="26"/>
    </row>
    <row r="560" spans="1:12" s="77" customFormat="1" ht="62.25" customHeight="1" x14ac:dyDescent="0.25">
      <c r="A560" s="100"/>
      <c r="B560" s="98"/>
      <c r="C560" s="99"/>
      <c r="D560" s="31"/>
      <c r="E560" s="113"/>
      <c r="F560" s="113"/>
      <c r="G560" s="31"/>
      <c r="H560" s="76"/>
      <c r="I560" s="76"/>
      <c r="J560" s="76"/>
      <c r="K560" s="76"/>
      <c r="L560" s="26"/>
    </row>
    <row r="561" spans="1:12" s="77" customFormat="1" ht="76.5" customHeight="1" x14ac:dyDescent="0.25">
      <c r="A561" s="100"/>
      <c r="B561" s="98"/>
      <c r="C561" s="99"/>
      <c r="D561" s="31"/>
      <c r="E561" s="113"/>
      <c r="F561" s="113"/>
      <c r="G561" s="31"/>
      <c r="H561" s="76"/>
      <c r="I561" s="76"/>
      <c r="J561" s="76"/>
      <c r="K561" s="76"/>
      <c r="L561" s="26"/>
    </row>
    <row r="562" spans="1:12" s="77" customFormat="1" ht="76.5" customHeight="1" x14ac:dyDescent="0.25">
      <c r="A562" s="100"/>
      <c r="B562" s="98"/>
      <c r="C562" s="99"/>
      <c r="D562" s="31"/>
      <c r="E562" s="113"/>
      <c r="F562" s="113"/>
      <c r="G562" s="31"/>
      <c r="H562" s="76"/>
      <c r="I562" s="76"/>
      <c r="J562" s="76"/>
      <c r="K562" s="76"/>
      <c r="L562" s="26"/>
    </row>
    <row r="563" spans="1:12" s="77" customFormat="1" ht="76.5" customHeight="1" x14ac:dyDescent="0.25">
      <c r="A563" s="100"/>
      <c r="B563" s="98"/>
      <c r="C563" s="99"/>
      <c r="D563" s="31"/>
      <c r="E563" s="113"/>
      <c r="F563" s="113"/>
      <c r="G563" s="31"/>
      <c r="H563" s="76"/>
      <c r="I563" s="76"/>
      <c r="J563" s="76"/>
      <c r="K563" s="76"/>
      <c r="L563" s="26"/>
    </row>
    <row r="564" spans="1:12" s="77" customFormat="1" ht="76.5" customHeight="1" x14ac:dyDescent="0.25">
      <c r="A564" s="100"/>
      <c r="B564" s="98"/>
      <c r="C564" s="99"/>
      <c r="D564" s="31"/>
      <c r="E564" s="113"/>
      <c r="F564" s="113"/>
      <c r="G564" s="31"/>
      <c r="H564" s="76"/>
      <c r="I564" s="76"/>
      <c r="J564" s="76"/>
      <c r="K564" s="76"/>
      <c r="L564" s="26"/>
    </row>
    <row r="565" spans="1:12" s="77" customFormat="1" ht="76.5" customHeight="1" x14ac:dyDescent="0.25">
      <c r="A565" s="100"/>
      <c r="B565" s="98"/>
      <c r="C565" s="99"/>
      <c r="D565" s="31"/>
      <c r="E565" s="113"/>
      <c r="F565" s="113"/>
      <c r="G565" s="31"/>
      <c r="H565" s="76"/>
      <c r="I565" s="76"/>
      <c r="J565" s="76"/>
      <c r="K565" s="76"/>
      <c r="L565" s="26"/>
    </row>
    <row r="566" spans="1:12" s="77" customFormat="1" ht="25.5" customHeight="1" x14ac:dyDescent="0.25">
      <c r="A566" s="100"/>
      <c r="B566" s="98"/>
      <c r="C566" s="99"/>
      <c r="D566" s="31"/>
      <c r="E566" s="113"/>
      <c r="F566" s="113"/>
      <c r="G566" s="31"/>
      <c r="H566" s="76"/>
      <c r="I566" s="76"/>
      <c r="J566" s="76"/>
      <c r="K566" s="76"/>
      <c r="L566" s="26"/>
    </row>
    <row r="567" spans="1:12" s="77" customFormat="1" ht="14.1" customHeight="1" x14ac:dyDescent="0.25">
      <c r="A567" s="100"/>
      <c r="B567" s="98"/>
      <c r="C567" s="99"/>
      <c r="D567" s="31"/>
      <c r="E567" s="113"/>
      <c r="F567" s="113"/>
      <c r="G567" s="31"/>
      <c r="H567" s="76"/>
      <c r="I567" s="76"/>
      <c r="J567" s="76"/>
      <c r="K567" s="76"/>
      <c r="L567" s="26"/>
    </row>
    <row r="568" spans="1:12" s="77" customFormat="1" ht="14.1" customHeight="1" x14ac:dyDescent="0.25">
      <c r="A568" s="100"/>
      <c r="B568" s="98"/>
      <c r="C568" s="99"/>
      <c r="D568" s="31"/>
      <c r="E568" s="113"/>
      <c r="F568" s="113"/>
      <c r="G568" s="31"/>
      <c r="H568" s="76"/>
      <c r="I568" s="76"/>
      <c r="J568" s="76"/>
      <c r="K568" s="76"/>
      <c r="L568" s="26"/>
    </row>
    <row r="569" spans="1:12" s="77" customFormat="1" ht="14.1" customHeight="1" x14ac:dyDescent="0.25">
      <c r="A569" s="100"/>
      <c r="B569" s="98"/>
      <c r="C569" s="99"/>
      <c r="D569" s="31"/>
      <c r="E569" s="113"/>
      <c r="F569" s="113"/>
      <c r="G569" s="31"/>
      <c r="H569" s="76"/>
      <c r="I569" s="76"/>
      <c r="J569" s="76"/>
      <c r="K569" s="76"/>
      <c r="L569" s="26"/>
    </row>
    <row r="570" spans="1:12" s="77" customFormat="1" ht="13.5" customHeight="1" x14ac:dyDescent="0.25">
      <c r="A570" s="100"/>
      <c r="B570" s="98"/>
      <c r="C570" s="99"/>
      <c r="D570" s="31"/>
      <c r="E570" s="113"/>
      <c r="F570" s="113"/>
      <c r="G570" s="31"/>
      <c r="H570" s="76"/>
      <c r="I570" s="76"/>
      <c r="J570" s="76"/>
      <c r="K570" s="76"/>
      <c r="L570" s="26"/>
    </row>
    <row r="571" spans="1:12" s="77" customFormat="1" ht="18.75" customHeight="1" x14ac:dyDescent="0.25">
      <c r="A571" s="100"/>
      <c r="B571" s="98"/>
      <c r="C571" s="99"/>
      <c r="D571" s="31"/>
      <c r="E571" s="113"/>
      <c r="F571" s="113"/>
      <c r="G571" s="31"/>
      <c r="H571" s="76"/>
      <c r="I571" s="76"/>
      <c r="J571" s="76"/>
      <c r="K571" s="76"/>
      <c r="L571" s="26"/>
    </row>
    <row r="572" spans="1:12" s="77" customFormat="1" ht="18.75" customHeight="1" x14ac:dyDescent="0.25">
      <c r="A572" s="100"/>
      <c r="B572" s="98"/>
      <c r="C572" s="99"/>
      <c r="D572" s="31"/>
      <c r="E572" s="113"/>
      <c r="F572" s="113"/>
      <c r="G572" s="31"/>
      <c r="H572" s="76"/>
      <c r="I572" s="76"/>
      <c r="J572" s="76"/>
      <c r="K572" s="76"/>
      <c r="L572" s="26"/>
    </row>
    <row r="573" spans="1:12" s="77" customFormat="1" ht="18.75" customHeight="1" x14ac:dyDescent="0.25">
      <c r="A573" s="100"/>
      <c r="B573" s="98"/>
      <c r="C573" s="99"/>
      <c r="D573" s="31"/>
      <c r="E573" s="113"/>
      <c r="F573" s="113"/>
      <c r="G573" s="31"/>
      <c r="H573" s="76"/>
      <c r="I573" s="76"/>
      <c r="J573" s="76"/>
      <c r="K573" s="76"/>
      <c r="L573" s="26"/>
    </row>
    <row r="574" spans="1:12" s="77" customFormat="1" ht="18.75" customHeight="1" x14ac:dyDescent="0.25">
      <c r="A574" s="100"/>
      <c r="B574" s="98"/>
      <c r="C574" s="99"/>
      <c r="D574" s="31"/>
      <c r="E574" s="113"/>
      <c r="F574" s="113"/>
      <c r="G574" s="31"/>
      <c r="H574" s="76"/>
      <c r="I574" s="76"/>
      <c r="J574" s="76"/>
      <c r="K574" s="76"/>
      <c r="L574" s="26"/>
    </row>
    <row r="575" spans="1:12" s="77" customFormat="1" ht="18.75" customHeight="1" x14ac:dyDescent="0.25">
      <c r="A575" s="100"/>
      <c r="B575" s="98"/>
      <c r="C575" s="99"/>
      <c r="D575" s="31"/>
      <c r="E575" s="113"/>
      <c r="F575" s="113"/>
      <c r="G575" s="31"/>
      <c r="H575" s="76"/>
      <c r="I575" s="76"/>
      <c r="J575" s="76"/>
      <c r="K575" s="76"/>
      <c r="L575" s="26"/>
    </row>
    <row r="576" spans="1:12" s="77" customFormat="1" ht="32.25" customHeight="1" x14ac:dyDescent="0.25">
      <c r="A576" s="100"/>
      <c r="B576" s="98"/>
      <c r="C576" s="99"/>
      <c r="D576" s="31"/>
      <c r="E576" s="113"/>
      <c r="F576" s="113"/>
      <c r="G576" s="31"/>
      <c r="H576" s="76"/>
      <c r="I576" s="76"/>
      <c r="J576" s="76"/>
      <c r="K576" s="76"/>
      <c r="L576" s="26"/>
    </row>
    <row r="577" spans="1:12" s="77" customFormat="1" ht="32.25" customHeight="1" x14ac:dyDescent="0.25">
      <c r="A577" s="100"/>
      <c r="B577" s="98"/>
      <c r="C577" s="99"/>
      <c r="D577" s="31"/>
      <c r="E577" s="113"/>
      <c r="F577" s="113"/>
      <c r="G577" s="31"/>
      <c r="H577" s="76"/>
      <c r="I577" s="76"/>
      <c r="J577" s="76"/>
      <c r="K577" s="76"/>
      <c r="L577" s="26"/>
    </row>
    <row r="578" spans="1:12" s="77" customFormat="1" ht="32.25" customHeight="1" x14ac:dyDescent="0.25">
      <c r="A578" s="100"/>
      <c r="B578" s="98"/>
      <c r="C578" s="99"/>
      <c r="D578" s="31"/>
      <c r="E578" s="113"/>
      <c r="F578" s="113"/>
      <c r="G578" s="31"/>
      <c r="H578" s="76"/>
      <c r="I578" s="76"/>
      <c r="J578" s="76"/>
      <c r="K578" s="76"/>
      <c r="L578" s="26"/>
    </row>
    <row r="579" spans="1:12" s="77" customFormat="1" ht="32.25" customHeight="1" x14ac:dyDescent="0.25">
      <c r="A579" s="100"/>
      <c r="B579" s="98"/>
      <c r="C579" s="99"/>
      <c r="D579" s="31"/>
      <c r="E579" s="113"/>
      <c r="F579" s="113"/>
      <c r="G579" s="31"/>
      <c r="H579" s="76"/>
      <c r="I579" s="76"/>
      <c r="J579" s="76"/>
      <c r="K579" s="76"/>
      <c r="L579" s="26"/>
    </row>
    <row r="580" spans="1:12" s="77" customFormat="1" ht="43.5" customHeight="1" x14ac:dyDescent="0.25">
      <c r="A580" s="100"/>
      <c r="B580" s="98"/>
      <c r="C580" s="99"/>
      <c r="D580" s="31"/>
      <c r="E580" s="113"/>
      <c r="F580" s="113"/>
      <c r="G580" s="31"/>
      <c r="H580" s="76"/>
      <c r="I580" s="76"/>
      <c r="J580" s="76"/>
      <c r="K580" s="76"/>
      <c r="L580" s="26"/>
    </row>
    <row r="581" spans="1:12" s="77" customFormat="1" ht="24.75" customHeight="1" x14ac:dyDescent="0.25">
      <c r="A581" s="100"/>
      <c r="B581" s="98"/>
      <c r="C581" s="99"/>
      <c r="D581" s="31"/>
      <c r="E581" s="113"/>
      <c r="F581" s="113"/>
      <c r="G581" s="31"/>
      <c r="H581" s="76"/>
      <c r="I581" s="76"/>
      <c r="J581" s="76"/>
      <c r="K581" s="76"/>
      <c r="L581" s="26"/>
    </row>
    <row r="582" spans="1:12" s="77" customFormat="1" ht="24.75" customHeight="1" x14ac:dyDescent="0.25">
      <c r="A582" s="100"/>
      <c r="B582" s="98"/>
      <c r="C582" s="99"/>
      <c r="D582" s="31"/>
      <c r="E582" s="113"/>
      <c r="F582" s="113"/>
      <c r="G582" s="31"/>
      <c r="H582" s="76"/>
      <c r="I582" s="76"/>
      <c r="J582" s="76"/>
      <c r="K582" s="76"/>
      <c r="L582" s="26"/>
    </row>
    <row r="583" spans="1:12" ht="24.75" customHeight="1" x14ac:dyDescent="0.25">
      <c r="D583" s="31"/>
      <c r="E583" s="113"/>
      <c r="F583" s="113"/>
      <c r="G583" s="31"/>
    </row>
    <row r="584" spans="1:12" ht="24.75" customHeight="1" x14ac:dyDescent="0.25">
      <c r="D584" s="31"/>
      <c r="E584" s="113"/>
      <c r="F584" s="113"/>
      <c r="G584" s="31"/>
    </row>
    <row r="585" spans="1:12" ht="24.75" customHeight="1" x14ac:dyDescent="0.25">
      <c r="D585" s="31"/>
      <c r="E585" s="113"/>
      <c r="F585" s="113"/>
      <c r="G585" s="31"/>
    </row>
    <row r="586" spans="1:12" ht="23.25" customHeight="1" x14ac:dyDescent="0.25">
      <c r="D586" s="31"/>
      <c r="E586" s="113"/>
      <c r="F586" s="113"/>
      <c r="G586" s="31"/>
    </row>
    <row r="587" spans="1:12" ht="23.25" customHeight="1" x14ac:dyDescent="0.25">
      <c r="D587" s="31"/>
      <c r="E587" s="113"/>
      <c r="F587" s="113"/>
      <c r="G587" s="31"/>
    </row>
    <row r="588" spans="1:12" ht="23.25" customHeight="1" x14ac:dyDescent="0.25">
      <c r="D588" s="31"/>
      <c r="E588" s="113"/>
      <c r="F588" s="113"/>
      <c r="G588" s="31"/>
    </row>
  </sheetData>
  <mergeCells count="772">
    <mergeCell ref="A491:A495"/>
    <mergeCell ref="B491:B495"/>
    <mergeCell ref="H491:H495"/>
    <mergeCell ref="I491:I495"/>
    <mergeCell ref="J491:J495"/>
    <mergeCell ref="K491:K495"/>
    <mergeCell ref="L491:L495"/>
    <mergeCell ref="M491:M495"/>
    <mergeCell ref="L456:L460"/>
    <mergeCell ref="M456:M460"/>
    <mergeCell ref="A461:A465"/>
    <mergeCell ref="B461:B465"/>
    <mergeCell ref="H461:H465"/>
    <mergeCell ref="K461:K465"/>
    <mergeCell ref="L461:L465"/>
    <mergeCell ref="M461:M465"/>
    <mergeCell ref="A456:A460"/>
    <mergeCell ref="B456:B460"/>
    <mergeCell ref="H456:H460"/>
    <mergeCell ref="I456:I460"/>
    <mergeCell ref="J456:J460"/>
    <mergeCell ref="K456:K460"/>
    <mergeCell ref="L481:L485"/>
    <mergeCell ref="M481:M485"/>
    <mergeCell ref="L466:L470"/>
    <mergeCell ref="M466:M470"/>
    <mergeCell ref="A471:A475"/>
    <mergeCell ref="B471:B475"/>
    <mergeCell ref="H471:H475"/>
    <mergeCell ref="K471:K475"/>
    <mergeCell ref="L471:L475"/>
    <mergeCell ref="M471:M475"/>
    <mergeCell ref="A466:A470"/>
    <mergeCell ref="B466:B470"/>
    <mergeCell ref="H466:H470"/>
    <mergeCell ref="I466:I470"/>
    <mergeCell ref="J466:J470"/>
    <mergeCell ref="K466:K470"/>
    <mergeCell ref="A481:A485"/>
    <mergeCell ref="B481:B485"/>
    <mergeCell ref="H481:H485"/>
    <mergeCell ref="K481:K485"/>
    <mergeCell ref="A476:A480"/>
    <mergeCell ref="B476:B480"/>
    <mergeCell ref="H476:H480"/>
    <mergeCell ref="K476:K480"/>
    <mergeCell ref="A506:M506"/>
    <mergeCell ref="L496:L500"/>
    <mergeCell ref="M496:M500"/>
    <mergeCell ref="A496:A500"/>
    <mergeCell ref="B496:B500"/>
    <mergeCell ref="H496:H500"/>
    <mergeCell ref="K496:K500"/>
    <mergeCell ref="J501:J505"/>
    <mergeCell ref="K501:K505"/>
    <mergeCell ref="L501:L505"/>
    <mergeCell ref="M501:M505"/>
    <mergeCell ref="A501:A505"/>
    <mergeCell ref="B501:B505"/>
    <mergeCell ref="H501:H505"/>
    <mergeCell ref="I501:I505"/>
    <mergeCell ref="A486:A490"/>
    <mergeCell ref="L421:L425"/>
    <mergeCell ref="M421:M425"/>
    <mergeCell ref="A426:A430"/>
    <mergeCell ref="B426:B430"/>
    <mergeCell ref="H426:H430"/>
    <mergeCell ref="I426:I430"/>
    <mergeCell ref="J426:J430"/>
    <mergeCell ref="K426:K430"/>
    <mergeCell ref="L426:L430"/>
    <mergeCell ref="M426:M430"/>
    <mergeCell ref="A421:A425"/>
    <mergeCell ref="B421:B425"/>
    <mergeCell ref="H421:H425"/>
    <mergeCell ref="I421:I425"/>
    <mergeCell ref="J421:J425"/>
    <mergeCell ref="K421:K425"/>
    <mergeCell ref="I451:I455"/>
    <mergeCell ref="J451:J455"/>
    <mergeCell ref="L431:L435"/>
    <mergeCell ref="M431:M435"/>
    <mergeCell ref="A436:A440"/>
    <mergeCell ref="B436:B440"/>
    <mergeCell ref="H436:H440"/>
    <mergeCell ref="K436:K440"/>
    <mergeCell ref="L436:L440"/>
    <mergeCell ref="M436:M440"/>
    <mergeCell ref="A431:A435"/>
    <mergeCell ref="B431:B435"/>
    <mergeCell ref="H431:H435"/>
    <mergeCell ref="I431:I435"/>
    <mergeCell ref="J431:J435"/>
    <mergeCell ref="K431:K435"/>
    <mergeCell ref="A451:A455"/>
    <mergeCell ref="B451:B455"/>
    <mergeCell ref="H451:H455"/>
    <mergeCell ref="K451:K455"/>
    <mergeCell ref="L451:L455"/>
    <mergeCell ref="M451:M455"/>
    <mergeCell ref="L441:L445"/>
    <mergeCell ref="M441:M445"/>
    <mergeCell ref="H446:H450"/>
    <mergeCell ref="I446:I450"/>
    <mergeCell ref="J446:J450"/>
    <mergeCell ref="K446:K450"/>
    <mergeCell ref="L446:L450"/>
    <mergeCell ref="M446:M450"/>
    <mergeCell ref="A441:A445"/>
    <mergeCell ref="B441:B445"/>
    <mergeCell ref="H441:H445"/>
    <mergeCell ref="I441:I445"/>
    <mergeCell ref="J441:J445"/>
    <mergeCell ref="K441:K445"/>
    <mergeCell ref="A446:A450"/>
    <mergeCell ref="B446:B450"/>
    <mergeCell ref="L396:L400"/>
    <mergeCell ref="M396:M400"/>
    <mergeCell ref="A401:A405"/>
    <mergeCell ref="B401:B405"/>
    <mergeCell ref="H401:H405"/>
    <mergeCell ref="I401:I405"/>
    <mergeCell ref="J401:J405"/>
    <mergeCell ref="K401:K405"/>
    <mergeCell ref="L401:L405"/>
    <mergeCell ref="M401:M405"/>
    <mergeCell ref="A396:A400"/>
    <mergeCell ref="B396:B400"/>
    <mergeCell ref="H396:H400"/>
    <mergeCell ref="I396:I400"/>
    <mergeCell ref="J396:J400"/>
    <mergeCell ref="K396:K400"/>
    <mergeCell ref="A416:A420"/>
    <mergeCell ref="B416:B420"/>
    <mergeCell ref="H416:H420"/>
    <mergeCell ref="K416:K420"/>
    <mergeCell ref="L416:L420"/>
    <mergeCell ref="M416:M420"/>
    <mergeCell ref="L406:L410"/>
    <mergeCell ref="M406:M410"/>
    <mergeCell ref="A411:A415"/>
    <mergeCell ref="B411:B415"/>
    <mergeCell ref="H411:H415"/>
    <mergeCell ref="I411:I415"/>
    <mergeCell ref="J411:J415"/>
    <mergeCell ref="K411:K415"/>
    <mergeCell ref="L411:L415"/>
    <mergeCell ref="M411:M415"/>
    <mergeCell ref="A406:A410"/>
    <mergeCell ref="B406:B410"/>
    <mergeCell ref="H406:H410"/>
    <mergeCell ref="K406:K410"/>
    <mergeCell ref="I416:I420"/>
    <mergeCell ref="J416:J420"/>
    <mergeCell ref="H351:H355"/>
    <mergeCell ref="I351:I355"/>
    <mergeCell ref="J351:J355"/>
    <mergeCell ref="K351:K355"/>
    <mergeCell ref="A356:A360"/>
    <mergeCell ref="B356:B360"/>
    <mergeCell ref="A381:A385"/>
    <mergeCell ref="B381:B385"/>
    <mergeCell ref="H381:H385"/>
    <mergeCell ref="K381:K385"/>
    <mergeCell ref="K356:K360"/>
    <mergeCell ref="I366:I370"/>
    <mergeCell ref="J366:J370"/>
    <mergeCell ref="I381:I385"/>
    <mergeCell ref="J381:J385"/>
    <mergeCell ref="I356:I360"/>
    <mergeCell ref="J356:J360"/>
    <mergeCell ref="L381:L385"/>
    <mergeCell ref="M381:M385"/>
    <mergeCell ref="L371:L375"/>
    <mergeCell ref="M371:M375"/>
    <mergeCell ref="A376:A380"/>
    <mergeCell ref="B376:B380"/>
    <mergeCell ref="H376:H380"/>
    <mergeCell ref="K376:K380"/>
    <mergeCell ref="L376:L380"/>
    <mergeCell ref="M376:M380"/>
    <mergeCell ref="A371:A375"/>
    <mergeCell ref="B371:B375"/>
    <mergeCell ref="H371:H375"/>
    <mergeCell ref="I371:I375"/>
    <mergeCell ref="J371:J375"/>
    <mergeCell ref="K371:K375"/>
    <mergeCell ref="L386:L390"/>
    <mergeCell ref="M386:M390"/>
    <mergeCell ref="A391:A395"/>
    <mergeCell ref="B391:B395"/>
    <mergeCell ref="H391:H395"/>
    <mergeCell ref="I391:I395"/>
    <mergeCell ref="J391:J395"/>
    <mergeCell ref="K391:K395"/>
    <mergeCell ref="L391:L395"/>
    <mergeCell ref="M391:M395"/>
    <mergeCell ref="A386:A390"/>
    <mergeCell ref="B386:B390"/>
    <mergeCell ref="H386:H390"/>
    <mergeCell ref="I386:I390"/>
    <mergeCell ref="J386:J390"/>
    <mergeCell ref="K386:K390"/>
    <mergeCell ref="L331:L335"/>
    <mergeCell ref="M331:M335"/>
    <mergeCell ref="A331:A335"/>
    <mergeCell ref="B331:B335"/>
    <mergeCell ref="H331:H335"/>
    <mergeCell ref="I331:I335"/>
    <mergeCell ref="J331:J335"/>
    <mergeCell ref="K331:K335"/>
    <mergeCell ref="L341:L345"/>
    <mergeCell ref="M341:M345"/>
    <mergeCell ref="A336:A340"/>
    <mergeCell ref="B336:B340"/>
    <mergeCell ref="H336:H340"/>
    <mergeCell ref="I336:I340"/>
    <mergeCell ref="J336:J340"/>
    <mergeCell ref="K336:K340"/>
    <mergeCell ref="L336:L340"/>
    <mergeCell ref="M336:M340"/>
    <mergeCell ref="A341:A345"/>
    <mergeCell ref="B341:B345"/>
    <mergeCell ref="H341:H345"/>
    <mergeCell ref="I341:I345"/>
    <mergeCell ref="J341:J345"/>
    <mergeCell ref="K341:K345"/>
    <mergeCell ref="A346:A350"/>
    <mergeCell ref="B346:B350"/>
    <mergeCell ref="H346:H350"/>
    <mergeCell ref="I346:I350"/>
    <mergeCell ref="J346:J350"/>
    <mergeCell ref="K346:K350"/>
    <mergeCell ref="L346:L350"/>
    <mergeCell ref="M346:M350"/>
    <mergeCell ref="A366:A370"/>
    <mergeCell ref="B366:B370"/>
    <mergeCell ref="H366:H370"/>
    <mergeCell ref="K366:K370"/>
    <mergeCell ref="L366:L370"/>
    <mergeCell ref="M366:M370"/>
    <mergeCell ref="L351:L355"/>
    <mergeCell ref="M351:M355"/>
    <mergeCell ref="A361:A365"/>
    <mergeCell ref="B361:B365"/>
    <mergeCell ref="H361:H365"/>
    <mergeCell ref="K361:K365"/>
    <mergeCell ref="L361:L365"/>
    <mergeCell ref="M361:M365"/>
    <mergeCell ref="A351:A355"/>
    <mergeCell ref="B351:B355"/>
    <mergeCell ref="L311:L315"/>
    <mergeCell ref="M311:M315"/>
    <mergeCell ref="A316:A320"/>
    <mergeCell ref="B316:B320"/>
    <mergeCell ref="H316:H320"/>
    <mergeCell ref="I316:I320"/>
    <mergeCell ref="J316:J320"/>
    <mergeCell ref="K316:K320"/>
    <mergeCell ref="L316:L320"/>
    <mergeCell ref="M316:M320"/>
    <mergeCell ref="A311:A315"/>
    <mergeCell ref="B311:B315"/>
    <mergeCell ref="H311:H315"/>
    <mergeCell ref="I311:I315"/>
    <mergeCell ref="J311:J315"/>
    <mergeCell ref="K311:K315"/>
    <mergeCell ref="L321:L325"/>
    <mergeCell ref="M321:M325"/>
    <mergeCell ref="A326:A330"/>
    <mergeCell ref="B326:B330"/>
    <mergeCell ref="H326:H330"/>
    <mergeCell ref="I326:I330"/>
    <mergeCell ref="J326:J330"/>
    <mergeCell ref="K326:K330"/>
    <mergeCell ref="L326:L330"/>
    <mergeCell ref="M326:M330"/>
    <mergeCell ref="A321:A325"/>
    <mergeCell ref="B321:B325"/>
    <mergeCell ref="H321:H325"/>
    <mergeCell ref="I321:I325"/>
    <mergeCell ref="J321:J325"/>
    <mergeCell ref="K321:K325"/>
    <mergeCell ref="L291:L295"/>
    <mergeCell ref="M291:M295"/>
    <mergeCell ref="A296:A300"/>
    <mergeCell ref="B296:B300"/>
    <mergeCell ref="H296:H300"/>
    <mergeCell ref="I296:I300"/>
    <mergeCell ref="J296:J300"/>
    <mergeCell ref="K296:K300"/>
    <mergeCell ref="L296:L300"/>
    <mergeCell ref="M296:M300"/>
    <mergeCell ref="A291:A295"/>
    <mergeCell ref="B291:B295"/>
    <mergeCell ref="H291:H295"/>
    <mergeCell ref="I291:I295"/>
    <mergeCell ref="J291:J295"/>
    <mergeCell ref="K291:K295"/>
    <mergeCell ref="A306:A310"/>
    <mergeCell ref="B306:B310"/>
    <mergeCell ref="H306:H310"/>
    <mergeCell ref="K306:K310"/>
    <mergeCell ref="L306:L310"/>
    <mergeCell ref="M306:M310"/>
    <mergeCell ref="A301:A305"/>
    <mergeCell ref="B301:B305"/>
    <mergeCell ref="H301:H305"/>
    <mergeCell ref="K301:K305"/>
    <mergeCell ref="L301:L305"/>
    <mergeCell ref="M301:M305"/>
    <mergeCell ref="L266:L270"/>
    <mergeCell ref="M266:M270"/>
    <mergeCell ref="A271:A275"/>
    <mergeCell ref="B271:B275"/>
    <mergeCell ref="H271:H275"/>
    <mergeCell ref="I271:I275"/>
    <mergeCell ref="J271:J275"/>
    <mergeCell ref="K271:K275"/>
    <mergeCell ref="L271:L275"/>
    <mergeCell ref="M271:M275"/>
    <mergeCell ref="A266:A270"/>
    <mergeCell ref="B266:B270"/>
    <mergeCell ref="H266:H270"/>
    <mergeCell ref="I266:I270"/>
    <mergeCell ref="J266:J270"/>
    <mergeCell ref="K266:K270"/>
    <mergeCell ref="A286:A290"/>
    <mergeCell ref="B286:B290"/>
    <mergeCell ref="H286:H290"/>
    <mergeCell ref="K286:K290"/>
    <mergeCell ref="L286:L290"/>
    <mergeCell ref="M286:M290"/>
    <mergeCell ref="L276:L280"/>
    <mergeCell ref="M276:M280"/>
    <mergeCell ref="A281:A285"/>
    <mergeCell ref="B281:B285"/>
    <mergeCell ref="H281:H285"/>
    <mergeCell ref="K281:K285"/>
    <mergeCell ref="L281:L285"/>
    <mergeCell ref="M281:M285"/>
    <mergeCell ref="A276:A280"/>
    <mergeCell ref="B276:B280"/>
    <mergeCell ref="H276:H280"/>
    <mergeCell ref="I276:I280"/>
    <mergeCell ref="J276:J280"/>
    <mergeCell ref="K276:K280"/>
    <mergeCell ref="I286:I290"/>
    <mergeCell ref="J286:J290"/>
    <mergeCell ref="L241:L245"/>
    <mergeCell ref="M241:M245"/>
    <mergeCell ref="A246:A250"/>
    <mergeCell ref="B246:B250"/>
    <mergeCell ref="H246:H250"/>
    <mergeCell ref="I246:I250"/>
    <mergeCell ref="J246:J250"/>
    <mergeCell ref="K246:K250"/>
    <mergeCell ref="L246:L250"/>
    <mergeCell ref="M246:M250"/>
    <mergeCell ref="A241:A245"/>
    <mergeCell ref="B241:B245"/>
    <mergeCell ref="H241:H245"/>
    <mergeCell ref="I241:I245"/>
    <mergeCell ref="J241:J245"/>
    <mergeCell ref="K241:K245"/>
    <mergeCell ref="A261:A265"/>
    <mergeCell ref="B261:B265"/>
    <mergeCell ref="H261:H265"/>
    <mergeCell ref="K261:K265"/>
    <mergeCell ref="L261:L265"/>
    <mergeCell ref="M261:M265"/>
    <mergeCell ref="L251:L255"/>
    <mergeCell ref="M251:M255"/>
    <mergeCell ref="A256:A260"/>
    <mergeCell ref="B256:B260"/>
    <mergeCell ref="H256:H260"/>
    <mergeCell ref="I256:I260"/>
    <mergeCell ref="J256:J260"/>
    <mergeCell ref="K256:K260"/>
    <mergeCell ref="L256:L260"/>
    <mergeCell ref="M256:M260"/>
    <mergeCell ref="A251:A255"/>
    <mergeCell ref="B251:B255"/>
    <mergeCell ref="H251:H255"/>
    <mergeCell ref="I251:I255"/>
    <mergeCell ref="J251:J255"/>
    <mergeCell ref="K251:K255"/>
    <mergeCell ref="L216:L220"/>
    <mergeCell ref="M216:M220"/>
    <mergeCell ref="A221:A225"/>
    <mergeCell ref="B221:B225"/>
    <mergeCell ref="H221:H225"/>
    <mergeCell ref="I221:I225"/>
    <mergeCell ref="J221:J225"/>
    <mergeCell ref="K221:K225"/>
    <mergeCell ref="L221:L225"/>
    <mergeCell ref="M221:M225"/>
    <mergeCell ref="A216:A220"/>
    <mergeCell ref="B216:B220"/>
    <mergeCell ref="H216:H220"/>
    <mergeCell ref="I216:I220"/>
    <mergeCell ref="J216:J220"/>
    <mergeCell ref="K216:K220"/>
    <mergeCell ref="A236:A240"/>
    <mergeCell ref="B236:B240"/>
    <mergeCell ref="H236:H240"/>
    <mergeCell ref="K236:K240"/>
    <mergeCell ref="L236:L240"/>
    <mergeCell ref="M236:M240"/>
    <mergeCell ref="L226:L230"/>
    <mergeCell ref="M226:M230"/>
    <mergeCell ref="A231:A235"/>
    <mergeCell ref="B231:B235"/>
    <mergeCell ref="H231:H235"/>
    <mergeCell ref="I231:I235"/>
    <mergeCell ref="J231:J235"/>
    <mergeCell ref="K231:K235"/>
    <mergeCell ref="L231:L235"/>
    <mergeCell ref="M231:M235"/>
    <mergeCell ref="A226:A230"/>
    <mergeCell ref="B226:B230"/>
    <mergeCell ref="H226:H230"/>
    <mergeCell ref="I226:I230"/>
    <mergeCell ref="J226:J230"/>
    <mergeCell ref="K226:K230"/>
    <mergeCell ref="M186:M190"/>
    <mergeCell ref="A201:A205"/>
    <mergeCell ref="B201:B205"/>
    <mergeCell ref="H201:H205"/>
    <mergeCell ref="K201:K205"/>
    <mergeCell ref="L201:L205"/>
    <mergeCell ref="M201:M205"/>
    <mergeCell ref="L191:L195"/>
    <mergeCell ref="M191:M195"/>
    <mergeCell ref="A196:A200"/>
    <mergeCell ref="B196:B200"/>
    <mergeCell ref="H196:H200"/>
    <mergeCell ref="K196:K200"/>
    <mergeCell ref="L196:L200"/>
    <mergeCell ref="M196:M200"/>
    <mergeCell ref="A191:A195"/>
    <mergeCell ref="B191:B195"/>
    <mergeCell ref="H191:H195"/>
    <mergeCell ref="I191:I195"/>
    <mergeCell ref="J191:J195"/>
    <mergeCell ref="K191:K195"/>
    <mergeCell ref="L206:L210"/>
    <mergeCell ref="M206:M210"/>
    <mergeCell ref="A211:A215"/>
    <mergeCell ref="B211:B215"/>
    <mergeCell ref="H211:H215"/>
    <mergeCell ref="I211:I215"/>
    <mergeCell ref="J211:J215"/>
    <mergeCell ref="K211:K215"/>
    <mergeCell ref="L211:L215"/>
    <mergeCell ref="M211:M215"/>
    <mergeCell ref="A206:A210"/>
    <mergeCell ref="B206:B210"/>
    <mergeCell ref="H206:H210"/>
    <mergeCell ref="I206:I210"/>
    <mergeCell ref="J206:J210"/>
    <mergeCell ref="K206:K210"/>
    <mergeCell ref="M141:M145"/>
    <mergeCell ref="A166:A170"/>
    <mergeCell ref="B166:B170"/>
    <mergeCell ref="H166:H170"/>
    <mergeCell ref="K166:K170"/>
    <mergeCell ref="L166:L170"/>
    <mergeCell ref="M166:M170"/>
    <mergeCell ref="A141:A145"/>
    <mergeCell ref="B141:B145"/>
    <mergeCell ref="H141:H145"/>
    <mergeCell ref="I141:I145"/>
    <mergeCell ref="J141:J145"/>
    <mergeCell ref="K141:K145"/>
    <mergeCell ref="A146:A150"/>
    <mergeCell ref="B146:B150"/>
    <mergeCell ref="H146:H150"/>
    <mergeCell ref="A151:A155"/>
    <mergeCell ref="B151:B155"/>
    <mergeCell ref="H151:H155"/>
    <mergeCell ref="I156:I160"/>
    <mergeCell ref="J151:J155"/>
    <mergeCell ref="K151:K155"/>
    <mergeCell ref="L151:L155"/>
    <mergeCell ref="I151:I155"/>
    <mergeCell ref="I176:I180"/>
    <mergeCell ref="J176:J180"/>
    <mergeCell ref="K176:K180"/>
    <mergeCell ref="A186:A190"/>
    <mergeCell ref="B186:B190"/>
    <mergeCell ref="H186:H190"/>
    <mergeCell ref="K186:K190"/>
    <mergeCell ref="L186:L190"/>
    <mergeCell ref="L141:L145"/>
    <mergeCell ref="A156:A160"/>
    <mergeCell ref="B156:B160"/>
    <mergeCell ref="H156:H160"/>
    <mergeCell ref="J156:J160"/>
    <mergeCell ref="K156:K160"/>
    <mergeCell ref="L156:L160"/>
    <mergeCell ref="A161:A165"/>
    <mergeCell ref="B161:B165"/>
    <mergeCell ref="H161:H165"/>
    <mergeCell ref="I161:I165"/>
    <mergeCell ref="J161:J165"/>
    <mergeCell ref="K161:K165"/>
    <mergeCell ref="L161:L165"/>
    <mergeCell ref="A121:A125"/>
    <mergeCell ref="B121:B125"/>
    <mergeCell ref="H121:H125"/>
    <mergeCell ref="K121:K125"/>
    <mergeCell ref="L121:L125"/>
    <mergeCell ref="M121:M125"/>
    <mergeCell ref="L111:L115"/>
    <mergeCell ref="M111:M115"/>
    <mergeCell ref="A116:A120"/>
    <mergeCell ref="B116:B120"/>
    <mergeCell ref="H116:H120"/>
    <mergeCell ref="I116:I120"/>
    <mergeCell ref="J116:J120"/>
    <mergeCell ref="K116:K120"/>
    <mergeCell ref="L116:L120"/>
    <mergeCell ref="M116:M120"/>
    <mergeCell ref="A111:A115"/>
    <mergeCell ref="B111:B115"/>
    <mergeCell ref="H111:H115"/>
    <mergeCell ref="I111:I115"/>
    <mergeCell ref="J111:J115"/>
    <mergeCell ref="K111:K115"/>
    <mergeCell ref="L126:L130"/>
    <mergeCell ref="M126:M130"/>
    <mergeCell ref="A126:A130"/>
    <mergeCell ref="B126:B130"/>
    <mergeCell ref="H126:H130"/>
    <mergeCell ref="I126:I130"/>
    <mergeCell ref="J126:J130"/>
    <mergeCell ref="K126:K130"/>
    <mergeCell ref="L131:L135"/>
    <mergeCell ref="M131:M135"/>
    <mergeCell ref="A136:A140"/>
    <mergeCell ref="B136:B140"/>
    <mergeCell ref="H136:H140"/>
    <mergeCell ref="I136:I140"/>
    <mergeCell ref="J136:J140"/>
    <mergeCell ref="K136:K140"/>
    <mergeCell ref="L136:L140"/>
    <mergeCell ref="M136:M140"/>
    <mergeCell ref="A131:A135"/>
    <mergeCell ref="B131:B135"/>
    <mergeCell ref="H131:H135"/>
    <mergeCell ref="I131:I135"/>
    <mergeCell ref="J131:J135"/>
    <mergeCell ref="K131:K135"/>
    <mergeCell ref="J91:J95"/>
    <mergeCell ref="K91:K95"/>
    <mergeCell ref="L81:L85"/>
    <mergeCell ref="M81:M85"/>
    <mergeCell ref="A86:A90"/>
    <mergeCell ref="B86:B90"/>
    <mergeCell ref="H86:H90"/>
    <mergeCell ref="I86:I90"/>
    <mergeCell ref="J86:J90"/>
    <mergeCell ref="K86:K90"/>
    <mergeCell ref="L86:L90"/>
    <mergeCell ref="M86:M90"/>
    <mergeCell ref="A81:A85"/>
    <mergeCell ref="B81:B85"/>
    <mergeCell ref="H81:H85"/>
    <mergeCell ref="I81:I85"/>
    <mergeCell ref="J81:J85"/>
    <mergeCell ref="K81:K85"/>
    <mergeCell ref="A106:A110"/>
    <mergeCell ref="B106:B110"/>
    <mergeCell ref="H106:H110"/>
    <mergeCell ref="I106:I110"/>
    <mergeCell ref="J106:J110"/>
    <mergeCell ref="K106:K110"/>
    <mergeCell ref="L106:L110"/>
    <mergeCell ref="M106:M110"/>
    <mergeCell ref="A101:A105"/>
    <mergeCell ref="B101:B105"/>
    <mergeCell ref="H101:H105"/>
    <mergeCell ref="I101:I105"/>
    <mergeCell ref="J101:J105"/>
    <mergeCell ref="K101:K105"/>
    <mergeCell ref="M56:M60"/>
    <mergeCell ref="L56:L60"/>
    <mergeCell ref="K56:K60"/>
    <mergeCell ref="J56:J60"/>
    <mergeCell ref="I56:I60"/>
    <mergeCell ref="H56:H60"/>
    <mergeCell ref="B56:B60"/>
    <mergeCell ref="A56:A60"/>
    <mergeCell ref="L101:L105"/>
    <mergeCell ref="M101:M105"/>
    <mergeCell ref="L91:L95"/>
    <mergeCell ref="M91:M95"/>
    <mergeCell ref="A96:A100"/>
    <mergeCell ref="B96:B100"/>
    <mergeCell ref="H96:H100"/>
    <mergeCell ref="I96:I100"/>
    <mergeCell ref="J96:J100"/>
    <mergeCell ref="K96:K100"/>
    <mergeCell ref="L96:L100"/>
    <mergeCell ref="M96:M100"/>
    <mergeCell ref="A91:A95"/>
    <mergeCell ref="B91:B95"/>
    <mergeCell ref="H91:H95"/>
    <mergeCell ref="I91:I95"/>
    <mergeCell ref="I71:I75"/>
    <mergeCell ref="J71:J75"/>
    <mergeCell ref="K71:K75"/>
    <mergeCell ref="L61:L65"/>
    <mergeCell ref="M61:M65"/>
    <mergeCell ref="A66:A70"/>
    <mergeCell ref="B66:B70"/>
    <mergeCell ref="H66:H70"/>
    <mergeCell ref="I66:I70"/>
    <mergeCell ref="J66:J70"/>
    <mergeCell ref="K66:K70"/>
    <mergeCell ref="L66:L70"/>
    <mergeCell ref="M66:M70"/>
    <mergeCell ref="A61:A65"/>
    <mergeCell ref="B61:B65"/>
    <mergeCell ref="H61:H65"/>
    <mergeCell ref="I61:I65"/>
    <mergeCell ref="J61:J65"/>
    <mergeCell ref="K61:K65"/>
    <mergeCell ref="A21:A25"/>
    <mergeCell ref="B21:B25"/>
    <mergeCell ref="H21:H25"/>
    <mergeCell ref="K21:K25"/>
    <mergeCell ref="L21:L25"/>
    <mergeCell ref="M21:M25"/>
    <mergeCell ref="A31:A35"/>
    <mergeCell ref="B31:B35"/>
    <mergeCell ref="H31:H35"/>
    <mergeCell ref="K31:K35"/>
    <mergeCell ref="L31:L35"/>
    <mergeCell ref="M31:M35"/>
    <mergeCell ref="A26:A30"/>
    <mergeCell ref="B26:B30"/>
    <mergeCell ref="H26:H30"/>
    <mergeCell ref="K26:K30"/>
    <mergeCell ref="L26:L30"/>
    <mergeCell ref="M26:M30"/>
    <mergeCell ref="A46:A50"/>
    <mergeCell ref="B46:B50"/>
    <mergeCell ref="H46:H50"/>
    <mergeCell ref="K46:K50"/>
    <mergeCell ref="L46:L50"/>
    <mergeCell ref="M46:M50"/>
    <mergeCell ref="L36:L40"/>
    <mergeCell ref="M36:M40"/>
    <mergeCell ref="A41:A45"/>
    <mergeCell ref="B41:B45"/>
    <mergeCell ref="H41:H45"/>
    <mergeCell ref="I41:I45"/>
    <mergeCell ref="J41:J45"/>
    <mergeCell ref="K41:K45"/>
    <mergeCell ref="L41:L45"/>
    <mergeCell ref="M41:M45"/>
    <mergeCell ref="A36:A40"/>
    <mergeCell ref="B36:B40"/>
    <mergeCell ref="H36:H40"/>
    <mergeCell ref="I36:I40"/>
    <mergeCell ref="J36:J40"/>
    <mergeCell ref="K36:K40"/>
    <mergeCell ref="A507:M507"/>
    <mergeCell ref="A508:M508"/>
    <mergeCell ref="A509:M509"/>
    <mergeCell ref="A510:M510"/>
    <mergeCell ref="A511:M511"/>
    <mergeCell ref="L51:L55"/>
    <mergeCell ref="M51:M55"/>
    <mergeCell ref="A51:A55"/>
    <mergeCell ref="B51:B55"/>
    <mergeCell ref="H51:H55"/>
    <mergeCell ref="I51:I55"/>
    <mergeCell ref="J51:J55"/>
    <mergeCell ref="K51:K55"/>
    <mergeCell ref="L71:L75"/>
    <mergeCell ref="M71:M75"/>
    <mergeCell ref="A76:A80"/>
    <mergeCell ref="B76:B80"/>
    <mergeCell ref="H76:H80"/>
    <mergeCell ref="K76:K80"/>
    <mergeCell ref="L76:L80"/>
    <mergeCell ref="M76:M80"/>
    <mergeCell ref="A71:A75"/>
    <mergeCell ref="B71:B75"/>
    <mergeCell ref="H71:H75"/>
    <mergeCell ref="A16:A20"/>
    <mergeCell ref="B16:B20"/>
    <mergeCell ref="H16:H20"/>
    <mergeCell ref="K16:K20"/>
    <mergeCell ref="L16:L20"/>
    <mergeCell ref="M16:M20"/>
    <mergeCell ref="A11:A15"/>
    <mergeCell ref="B11:B15"/>
    <mergeCell ref="H11:H15"/>
    <mergeCell ref="K11:K15"/>
    <mergeCell ref="L11:L15"/>
    <mergeCell ref="M11:M15"/>
    <mergeCell ref="B486:B490"/>
    <mergeCell ref="H486:H490"/>
    <mergeCell ref="I486:I490"/>
    <mergeCell ref="J486:J490"/>
    <mergeCell ref="K486:K490"/>
    <mergeCell ref="L486:L490"/>
    <mergeCell ref="M486:M490"/>
    <mergeCell ref="I1:L1"/>
    <mergeCell ref="A2:M2"/>
    <mergeCell ref="A4:A5"/>
    <mergeCell ref="B4:B5"/>
    <mergeCell ref="C4:F4"/>
    <mergeCell ref="G4:G5"/>
    <mergeCell ref="H4:J4"/>
    <mergeCell ref="K4:K5"/>
    <mergeCell ref="L4:L5"/>
    <mergeCell ref="M4:M5"/>
    <mergeCell ref="A6:A10"/>
    <mergeCell ref="B6:B10"/>
    <mergeCell ref="H6:H10"/>
    <mergeCell ref="K6:K10"/>
    <mergeCell ref="L6:L10"/>
    <mergeCell ref="M6:M10"/>
    <mergeCell ref="L476:L480"/>
    <mergeCell ref="M476:M480"/>
    <mergeCell ref="K146:K150"/>
    <mergeCell ref="L146:L150"/>
    <mergeCell ref="L356:L360"/>
    <mergeCell ref="M356:M360"/>
    <mergeCell ref="H356:H360"/>
    <mergeCell ref="A171:A175"/>
    <mergeCell ref="B171:B175"/>
    <mergeCell ref="H171:H175"/>
    <mergeCell ref="K171:K175"/>
    <mergeCell ref="L171:L175"/>
    <mergeCell ref="M171:M175"/>
    <mergeCell ref="L176:L180"/>
    <mergeCell ref="M176:M180"/>
    <mergeCell ref="A181:A185"/>
    <mergeCell ref="B181:B185"/>
    <mergeCell ref="H181:H185"/>
    <mergeCell ref="I181:I185"/>
    <mergeCell ref="J181:J185"/>
    <mergeCell ref="K181:K185"/>
    <mergeCell ref="L181:L185"/>
    <mergeCell ref="A176:A180"/>
    <mergeCell ref="B176:B180"/>
    <mergeCell ref="H176:H180"/>
    <mergeCell ref="A530:M530"/>
    <mergeCell ref="A516:M516"/>
    <mergeCell ref="A517:M517"/>
    <mergeCell ref="A518:M518"/>
    <mergeCell ref="A519:M519"/>
    <mergeCell ref="A520:M520"/>
    <mergeCell ref="A521:M521"/>
    <mergeCell ref="A522:M522"/>
    <mergeCell ref="A523:M523"/>
    <mergeCell ref="A524:M524"/>
    <mergeCell ref="A512:M512"/>
    <mergeCell ref="A513:M513"/>
    <mergeCell ref="A514:M514"/>
    <mergeCell ref="A515:M515"/>
    <mergeCell ref="A525:M525"/>
    <mergeCell ref="A526:M526"/>
    <mergeCell ref="A527:M527"/>
    <mergeCell ref="A528:M528"/>
    <mergeCell ref="A529:M529"/>
  </mergeCells>
  <pageMargins left="0.70866141732283472" right="0" top="0.74803149606299213" bottom="0.74803149606299213" header="0.31496062992125984" footer="0.31496062992125984"/>
  <pageSetup paperSize="9" scale="53" fitToHeight="0" orientation="landscape" r:id="rId1"/>
  <rowBreaks count="16" manualBreakCount="16">
    <brk id="35" max="12" man="1"/>
    <brk id="80" max="12" man="1"/>
    <brk id="105" max="12" man="1"/>
    <brk id="135" max="12" man="1"/>
    <brk id="205" max="12" man="1"/>
    <brk id="240" max="12" man="1"/>
    <brk id="271" max="12" man="1"/>
    <brk id="300" max="12" man="1"/>
    <brk id="330" max="12" man="1"/>
    <brk id="345" max="12" man="1"/>
    <brk id="375" max="12" man="1"/>
    <brk id="395" max="12" man="1"/>
    <brk id="415" max="12" man="1"/>
    <brk id="450" max="12" man="1"/>
    <brk id="495" max="12" man="1"/>
    <brk id="53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Q56"/>
  <sheetViews>
    <sheetView view="pageBreakPreview" zoomScaleSheetLayoutView="100" workbookViewId="0">
      <selection activeCell="F9" sqref="F9"/>
    </sheetView>
  </sheetViews>
  <sheetFormatPr defaultColWidth="9.140625" defaultRowHeight="15" x14ac:dyDescent="0.25"/>
  <cols>
    <col min="1" max="1" width="7.140625" style="71" customWidth="1"/>
    <col min="2" max="2" width="35" style="72" customWidth="1"/>
    <col min="3" max="3" width="9.7109375" style="72" customWidth="1"/>
    <col min="4" max="4" width="8.85546875" style="71" customWidth="1"/>
    <col min="5" max="7" width="9.42578125" style="71" customWidth="1"/>
    <col min="8" max="8" width="13.7109375" style="71" customWidth="1"/>
    <col min="9" max="9" width="13.42578125" style="71" customWidth="1"/>
    <col min="10" max="10" width="32.7109375" style="71" customWidth="1"/>
    <col min="11" max="11" width="16.85546875" style="71" customWidth="1"/>
    <col min="12" max="12" width="12.85546875" style="71" customWidth="1"/>
    <col min="13" max="13" width="10" style="71" customWidth="1"/>
    <col min="14" max="14" width="10" style="73" customWidth="1"/>
    <col min="15" max="17" width="9.140625" style="34"/>
    <col min="18" max="16384" width="9.140625" style="1"/>
  </cols>
  <sheetData>
    <row r="1" spans="1:17" ht="18.75" x14ac:dyDescent="0.25">
      <c r="A1" s="47"/>
      <c r="B1" s="48"/>
      <c r="C1" s="49"/>
      <c r="D1" s="50"/>
      <c r="E1" s="51"/>
      <c r="F1" s="51"/>
      <c r="G1" s="51"/>
      <c r="H1" s="52"/>
      <c r="I1" s="52"/>
      <c r="J1" s="51"/>
      <c r="K1" s="52"/>
      <c r="L1" s="52"/>
      <c r="M1" s="134" t="s">
        <v>23</v>
      </c>
      <c r="N1" s="134"/>
    </row>
    <row r="2" spans="1:17" ht="18.75" x14ac:dyDescent="0.25">
      <c r="A2" s="47"/>
      <c r="B2" s="48"/>
      <c r="C2" s="49"/>
      <c r="D2" s="50"/>
      <c r="E2" s="51"/>
      <c r="F2" s="51"/>
      <c r="G2" s="51"/>
      <c r="H2" s="51"/>
      <c r="I2" s="51"/>
      <c r="J2" s="51"/>
      <c r="K2" s="51"/>
      <c r="L2" s="51"/>
      <c r="M2" s="51"/>
      <c r="N2" s="50"/>
    </row>
    <row r="3" spans="1:17" ht="15.75" x14ac:dyDescent="0.25">
      <c r="A3" s="135" t="s">
        <v>429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1:17" ht="15.75" x14ac:dyDescent="0.25">
      <c r="A4" s="53"/>
      <c r="B4" s="54"/>
      <c r="C4" s="92"/>
      <c r="D4" s="55"/>
      <c r="E4" s="52"/>
      <c r="F4" s="52"/>
      <c r="G4" s="52"/>
      <c r="H4" s="52"/>
      <c r="I4" s="52"/>
      <c r="J4" s="52"/>
      <c r="K4" s="52"/>
      <c r="L4" s="52"/>
      <c r="M4" s="52"/>
      <c r="N4" s="55"/>
    </row>
    <row r="5" spans="1:17" x14ac:dyDescent="0.25">
      <c r="A5" s="133" t="s">
        <v>5</v>
      </c>
      <c r="B5" s="133" t="s">
        <v>22</v>
      </c>
      <c r="C5" s="133" t="s">
        <v>21</v>
      </c>
      <c r="D5" s="133" t="s">
        <v>146</v>
      </c>
      <c r="E5" s="133" t="s">
        <v>20</v>
      </c>
      <c r="F5" s="133"/>
      <c r="G5" s="133"/>
      <c r="H5" s="127" t="s">
        <v>19</v>
      </c>
      <c r="I5" s="127" t="s">
        <v>18</v>
      </c>
      <c r="J5" s="127" t="s">
        <v>17</v>
      </c>
      <c r="K5" s="127" t="s">
        <v>16</v>
      </c>
      <c r="L5" s="124" t="s">
        <v>15</v>
      </c>
      <c r="M5" s="127" t="s">
        <v>14</v>
      </c>
      <c r="N5" s="127" t="s">
        <v>13</v>
      </c>
    </row>
    <row r="6" spans="1:17" x14ac:dyDescent="0.25">
      <c r="A6" s="133"/>
      <c r="B6" s="133"/>
      <c r="C6" s="133"/>
      <c r="D6" s="133"/>
      <c r="E6" s="93" t="s">
        <v>36</v>
      </c>
      <c r="F6" s="127" t="s">
        <v>410</v>
      </c>
      <c r="G6" s="127"/>
      <c r="H6" s="127"/>
      <c r="I6" s="127"/>
      <c r="J6" s="127"/>
      <c r="K6" s="127"/>
      <c r="L6" s="125"/>
      <c r="M6" s="127"/>
      <c r="N6" s="127"/>
    </row>
    <row r="7" spans="1:17" ht="78.599999999999994" customHeight="1" x14ac:dyDescent="0.25">
      <c r="A7" s="133"/>
      <c r="B7" s="133"/>
      <c r="C7" s="133"/>
      <c r="D7" s="133"/>
      <c r="E7" s="93" t="s">
        <v>11</v>
      </c>
      <c r="F7" s="93" t="s">
        <v>12</v>
      </c>
      <c r="G7" s="93" t="s">
        <v>11</v>
      </c>
      <c r="H7" s="127"/>
      <c r="I7" s="127"/>
      <c r="J7" s="127"/>
      <c r="K7" s="127"/>
      <c r="L7" s="126"/>
      <c r="M7" s="127"/>
      <c r="N7" s="127"/>
    </row>
    <row r="8" spans="1:17" s="36" customFormat="1" x14ac:dyDescent="0.25">
      <c r="A8" s="56"/>
      <c r="B8" s="130" t="s">
        <v>38</v>
      </c>
      <c r="C8" s="128"/>
      <c r="D8" s="128"/>
      <c r="E8" s="128"/>
      <c r="F8" s="128"/>
      <c r="G8" s="128"/>
      <c r="H8" s="93" t="s">
        <v>3</v>
      </c>
      <c r="I8" s="93" t="s">
        <v>3</v>
      </c>
      <c r="J8" s="94"/>
      <c r="K8" s="94"/>
      <c r="L8" s="94"/>
      <c r="M8" s="57">
        <f>AVERAGE(M9:M13,M15:M27,M29:M32,M34:M41,M43:M52)</f>
        <v>97.442499999999995</v>
      </c>
      <c r="N8" s="57">
        <f>AVERAGE(N9:N13,N15:N27,N29:N32,N34:N41,N43:N52)</f>
        <v>98.408333333333317</v>
      </c>
      <c r="O8" s="103"/>
      <c r="P8" s="103"/>
      <c r="Q8" s="103"/>
    </row>
    <row r="9" spans="1:17" s="36" customFormat="1" ht="112.9" customHeight="1" x14ac:dyDescent="0.25">
      <c r="A9" s="56" t="s">
        <v>10</v>
      </c>
      <c r="B9" s="94" t="s">
        <v>40</v>
      </c>
      <c r="C9" s="94" t="s">
        <v>41</v>
      </c>
      <c r="D9" s="45" t="s">
        <v>42</v>
      </c>
      <c r="E9" s="94">
        <v>106.1</v>
      </c>
      <c r="F9" s="94">
        <v>100.2</v>
      </c>
      <c r="G9" s="94">
        <v>104.2</v>
      </c>
      <c r="H9" s="58">
        <f>G9/F9*100%</f>
        <v>1.0399201596806387</v>
      </c>
      <c r="I9" s="59">
        <f>G9/E9*100%</f>
        <v>0.98209236569274283</v>
      </c>
      <c r="J9" s="94" t="s">
        <v>470</v>
      </c>
      <c r="K9" s="94"/>
      <c r="L9" s="94" t="s">
        <v>116</v>
      </c>
      <c r="M9" s="93">
        <v>100</v>
      </c>
      <c r="N9" s="93">
        <v>98.2</v>
      </c>
      <c r="O9" s="103"/>
      <c r="P9" s="103"/>
      <c r="Q9" s="103"/>
    </row>
    <row r="10" spans="1:17" s="36" customFormat="1" ht="75" x14ac:dyDescent="0.25">
      <c r="A10" s="56" t="s">
        <v>9</v>
      </c>
      <c r="B10" s="94" t="s">
        <v>62</v>
      </c>
      <c r="C10" s="94" t="s">
        <v>41</v>
      </c>
      <c r="D10" s="45" t="s">
        <v>42</v>
      </c>
      <c r="E10" s="94">
        <v>42.8</v>
      </c>
      <c r="F10" s="94">
        <v>50</v>
      </c>
      <c r="G10" s="94">
        <v>50</v>
      </c>
      <c r="H10" s="58">
        <f>G10/F10*100%</f>
        <v>1</v>
      </c>
      <c r="I10" s="59">
        <f>G10/E10*100%</f>
        <v>1.1682242990654206</v>
      </c>
      <c r="J10" s="94"/>
      <c r="K10" s="94"/>
      <c r="L10" s="94" t="s">
        <v>116</v>
      </c>
      <c r="M10" s="93">
        <v>100</v>
      </c>
      <c r="N10" s="93">
        <v>116.8</v>
      </c>
      <c r="O10" s="103"/>
      <c r="P10" s="103"/>
      <c r="Q10" s="103"/>
    </row>
    <row r="11" spans="1:17" s="36" customFormat="1" ht="75" x14ac:dyDescent="0.25">
      <c r="A11" s="56" t="s">
        <v>39</v>
      </c>
      <c r="B11" s="94" t="s">
        <v>43</v>
      </c>
      <c r="C11" s="94" t="s">
        <v>60</v>
      </c>
      <c r="D11" s="45" t="s">
        <v>61</v>
      </c>
      <c r="E11" s="93">
        <v>0</v>
      </c>
      <c r="F11" s="93">
        <v>0</v>
      </c>
      <c r="G11" s="93">
        <v>0</v>
      </c>
      <c r="H11" s="93">
        <v>100</v>
      </c>
      <c r="I11" s="93">
        <v>100</v>
      </c>
      <c r="J11" s="93" t="s">
        <v>135</v>
      </c>
      <c r="K11" s="93" t="s">
        <v>135</v>
      </c>
      <c r="L11" s="94" t="s">
        <v>129</v>
      </c>
      <c r="M11" s="93">
        <v>100</v>
      </c>
      <c r="N11" s="93">
        <v>100</v>
      </c>
      <c r="O11" s="103"/>
      <c r="P11" s="103"/>
      <c r="Q11" s="103"/>
    </row>
    <row r="12" spans="1:17" s="44" customFormat="1" ht="240" x14ac:dyDescent="0.25">
      <c r="A12" s="37" t="s">
        <v>63</v>
      </c>
      <c r="B12" s="74" t="s">
        <v>64</v>
      </c>
      <c r="C12" s="38" t="s">
        <v>417</v>
      </c>
      <c r="D12" s="45" t="s">
        <v>42</v>
      </c>
      <c r="E12" s="39">
        <v>12.3</v>
      </c>
      <c r="F12" s="39">
        <v>12.4</v>
      </c>
      <c r="G12" s="39">
        <v>13.1</v>
      </c>
      <c r="H12" s="40">
        <f>G12/F12</f>
        <v>1.0564516129032258</v>
      </c>
      <c r="I12" s="40">
        <f>G12/E12</f>
        <v>1.065040650406504</v>
      </c>
      <c r="J12" s="41" t="s">
        <v>418</v>
      </c>
      <c r="K12" s="41" t="s">
        <v>419</v>
      </c>
      <c r="L12" s="42" t="s">
        <v>116</v>
      </c>
      <c r="M12" s="43">
        <v>100</v>
      </c>
      <c r="N12" s="43">
        <v>106.5</v>
      </c>
      <c r="O12" s="60"/>
      <c r="P12" s="60"/>
      <c r="Q12" s="60"/>
    </row>
    <row r="13" spans="1:17" s="44" customFormat="1" ht="180" x14ac:dyDescent="0.25">
      <c r="A13" s="37" t="s">
        <v>66</v>
      </c>
      <c r="B13" s="74" t="s">
        <v>67</v>
      </c>
      <c r="C13" s="38" t="s">
        <v>417</v>
      </c>
      <c r="D13" s="45" t="s">
        <v>42</v>
      </c>
      <c r="E13" s="39">
        <v>13.49</v>
      </c>
      <c r="F13" s="39">
        <v>14.5</v>
      </c>
      <c r="G13" s="39">
        <v>21.291</v>
      </c>
      <c r="H13" s="40">
        <f>G13/F13</f>
        <v>1.468344827586207</v>
      </c>
      <c r="I13" s="40">
        <f>G13/E13</f>
        <v>1.5782802075611564</v>
      </c>
      <c r="J13" s="41" t="s">
        <v>420</v>
      </c>
      <c r="K13" s="41"/>
      <c r="L13" s="42" t="s">
        <v>116</v>
      </c>
      <c r="M13" s="43">
        <v>100</v>
      </c>
      <c r="N13" s="43">
        <v>125</v>
      </c>
      <c r="O13" s="60"/>
      <c r="P13" s="60"/>
      <c r="Q13" s="60"/>
    </row>
    <row r="14" spans="1:17" x14ac:dyDescent="0.25">
      <c r="A14" s="56">
        <v>1</v>
      </c>
      <c r="B14" s="61" t="s">
        <v>44</v>
      </c>
      <c r="C14" s="61"/>
      <c r="D14" s="61"/>
      <c r="E14" s="94"/>
      <c r="F14" s="94"/>
      <c r="G14" s="94"/>
      <c r="H14" s="93" t="s">
        <v>3</v>
      </c>
      <c r="I14" s="93" t="s">
        <v>3</v>
      </c>
      <c r="J14" s="94"/>
      <c r="K14" s="94"/>
      <c r="L14" s="94"/>
      <c r="M14" s="57">
        <f>AVERAGE(M15:M27)</f>
        <v>99.707692307692312</v>
      </c>
      <c r="N14" s="57">
        <f>AVERAGE(N15:N27)</f>
        <v>103.81999999999998</v>
      </c>
    </row>
    <row r="15" spans="1:17" ht="103.15" customHeight="1" x14ac:dyDescent="0.25">
      <c r="A15" s="62" t="s">
        <v>4</v>
      </c>
      <c r="B15" s="94" t="s">
        <v>463</v>
      </c>
      <c r="C15" s="94" t="s">
        <v>68</v>
      </c>
      <c r="D15" s="45" t="s">
        <v>42</v>
      </c>
      <c r="E15" s="63">
        <v>28616</v>
      </c>
      <c r="F15" s="94">
        <v>30000</v>
      </c>
      <c r="G15" s="63">
        <v>30638</v>
      </c>
      <c r="H15" s="64">
        <f t="shared" ref="H15:H30" si="0">G15/F15*100%</f>
        <v>1.0212666666666668</v>
      </c>
      <c r="I15" s="64">
        <f>G15/E15*100%</f>
        <v>1.0706597707576182</v>
      </c>
      <c r="J15" s="94" t="s">
        <v>464</v>
      </c>
      <c r="K15" s="94"/>
      <c r="L15" s="94" t="s">
        <v>116</v>
      </c>
      <c r="M15" s="94">
        <v>100</v>
      </c>
      <c r="N15" s="93">
        <v>107.1</v>
      </c>
    </row>
    <row r="16" spans="1:17" ht="60" x14ac:dyDescent="0.25">
      <c r="A16" s="62" t="s">
        <v>8</v>
      </c>
      <c r="B16" s="94" t="s">
        <v>69</v>
      </c>
      <c r="C16" s="95" t="s">
        <v>41</v>
      </c>
      <c r="D16" s="45" t="s">
        <v>42</v>
      </c>
      <c r="E16" s="94">
        <v>90.5</v>
      </c>
      <c r="F16" s="94">
        <v>100</v>
      </c>
      <c r="G16" s="94">
        <v>100</v>
      </c>
      <c r="H16" s="58">
        <f>G16/F16*100%</f>
        <v>1</v>
      </c>
      <c r="I16" s="64">
        <f>G16/E16*100%</f>
        <v>1.1049723756906078</v>
      </c>
      <c r="J16" s="94" t="s">
        <v>455</v>
      </c>
      <c r="K16" s="94"/>
      <c r="L16" s="94" t="s">
        <v>116</v>
      </c>
      <c r="M16" s="94">
        <v>100</v>
      </c>
      <c r="N16" s="93"/>
    </row>
    <row r="17" spans="1:17" ht="118.15" customHeight="1" x14ac:dyDescent="0.25">
      <c r="A17" s="62" t="s">
        <v>54</v>
      </c>
      <c r="B17" s="94" t="s">
        <v>70</v>
      </c>
      <c r="C17" s="95" t="s">
        <v>41</v>
      </c>
      <c r="D17" s="45" t="s">
        <v>42</v>
      </c>
      <c r="E17" s="94">
        <v>1.59</v>
      </c>
      <c r="F17" s="94">
        <v>0.3</v>
      </c>
      <c r="G17" s="94">
        <v>0.53</v>
      </c>
      <c r="H17" s="58">
        <f>G17/F17*100%</f>
        <v>1.7666666666666668</v>
      </c>
      <c r="I17" s="64">
        <f>G17/E17*100%</f>
        <v>0.33333333333333331</v>
      </c>
      <c r="J17" s="94" t="s">
        <v>469</v>
      </c>
      <c r="K17" s="94"/>
      <c r="L17" s="94" t="s">
        <v>116</v>
      </c>
      <c r="M17" s="94">
        <v>100</v>
      </c>
      <c r="N17" s="93">
        <v>33.299999999999997</v>
      </c>
    </row>
    <row r="18" spans="1:17" ht="60" x14ac:dyDescent="0.25">
      <c r="A18" s="62" t="s">
        <v>71</v>
      </c>
      <c r="B18" s="94" t="s">
        <v>421</v>
      </c>
      <c r="C18" s="95" t="s">
        <v>41</v>
      </c>
      <c r="D18" s="45" t="s">
        <v>61</v>
      </c>
      <c r="E18" s="93" t="s">
        <v>3</v>
      </c>
      <c r="F18" s="94">
        <v>54</v>
      </c>
      <c r="G18" s="94">
        <v>53.59</v>
      </c>
      <c r="H18" s="58">
        <f>F18/G18*100%</f>
        <v>1.0076506810972197</v>
      </c>
      <c r="I18" s="59" t="s">
        <v>3</v>
      </c>
      <c r="J18" s="94"/>
      <c r="K18" s="94"/>
      <c r="L18" s="94" t="s">
        <v>116</v>
      </c>
      <c r="M18" s="94">
        <v>100</v>
      </c>
      <c r="N18" s="93"/>
    </row>
    <row r="19" spans="1:17" ht="60" x14ac:dyDescent="0.25">
      <c r="A19" s="62" t="s">
        <v>72</v>
      </c>
      <c r="B19" s="94" t="s">
        <v>73</v>
      </c>
      <c r="C19" s="95" t="s">
        <v>65</v>
      </c>
      <c r="D19" s="45" t="s">
        <v>42</v>
      </c>
      <c r="E19" s="94">
        <v>2.0299999999999998</v>
      </c>
      <c r="F19" s="94">
        <v>1.92</v>
      </c>
      <c r="G19" s="65">
        <v>2.19</v>
      </c>
      <c r="H19" s="64">
        <f>G19/F19*100%</f>
        <v>1.140625</v>
      </c>
      <c r="I19" s="64">
        <f>G19/E19*100%</f>
        <v>1.0788177339901479</v>
      </c>
      <c r="J19" s="94" t="s">
        <v>468</v>
      </c>
      <c r="K19" s="94"/>
      <c r="L19" s="94" t="s">
        <v>116</v>
      </c>
      <c r="M19" s="94">
        <v>100</v>
      </c>
      <c r="N19" s="93">
        <v>107.9</v>
      </c>
    </row>
    <row r="20" spans="1:17" ht="57" customHeight="1" x14ac:dyDescent="0.25">
      <c r="A20" s="62" t="s">
        <v>74</v>
      </c>
      <c r="B20" s="94" t="s">
        <v>75</v>
      </c>
      <c r="C20" s="95" t="s">
        <v>65</v>
      </c>
      <c r="D20" s="45" t="s">
        <v>42</v>
      </c>
      <c r="E20" s="94">
        <v>16.98</v>
      </c>
      <c r="F20" s="94">
        <v>14.6</v>
      </c>
      <c r="G20" s="94">
        <v>18.79</v>
      </c>
      <c r="H20" s="58">
        <f t="shared" si="0"/>
        <v>1.286986301369863</v>
      </c>
      <c r="I20" s="64">
        <f t="shared" ref="I20:I25" si="1">G20/E20*100%</f>
        <v>1.1065959952885747</v>
      </c>
      <c r="J20" s="94" t="s">
        <v>422</v>
      </c>
      <c r="K20" s="94"/>
      <c r="L20" s="94" t="s">
        <v>116</v>
      </c>
      <c r="M20" s="94">
        <v>100</v>
      </c>
      <c r="N20" s="93">
        <v>110.7</v>
      </c>
    </row>
    <row r="21" spans="1:17" ht="409.5" x14ac:dyDescent="0.25">
      <c r="A21" s="62" t="s">
        <v>76</v>
      </c>
      <c r="B21" s="94" t="s">
        <v>77</v>
      </c>
      <c r="C21" s="95" t="s">
        <v>78</v>
      </c>
      <c r="D21" s="46" t="s">
        <v>102</v>
      </c>
      <c r="E21" s="94">
        <v>2.6</v>
      </c>
      <c r="F21" s="66">
        <v>2.5</v>
      </c>
      <c r="G21" s="67">
        <v>2.4049999999999998</v>
      </c>
      <c r="H21" s="58">
        <f t="shared" si="0"/>
        <v>0.96199999999999997</v>
      </c>
      <c r="I21" s="64">
        <f t="shared" si="1"/>
        <v>0.92499999999999993</v>
      </c>
      <c r="J21" s="94" t="s">
        <v>465</v>
      </c>
      <c r="K21" s="94" t="s">
        <v>453</v>
      </c>
      <c r="L21" s="94" t="s">
        <v>116</v>
      </c>
      <c r="M21" s="94">
        <v>96.2</v>
      </c>
      <c r="N21" s="93"/>
    </row>
    <row r="22" spans="1:17" ht="60" x14ac:dyDescent="0.25">
      <c r="A22" s="62" t="s">
        <v>79</v>
      </c>
      <c r="B22" s="94" t="s">
        <v>80</v>
      </c>
      <c r="C22" s="95" t="s">
        <v>78</v>
      </c>
      <c r="D22" s="46" t="s">
        <v>102</v>
      </c>
      <c r="E22" s="94">
        <v>6.3</v>
      </c>
      <c r="F22" s="94">
        <v>6.3</v>
      </c>
      <c r="G22" s="67">
        <v>6.3019999999999996</v>
      </c>
      <c r="H22" s="64">
        <f t="shared" si="0"/>
        <v>1.0003174603174603</v>
      </c>
      <c r="I22" s="64">
        <f t="shared" si="1"/>
        <v>1.0003174603174603</v>
      </c>
      <c r="J22" s="94"/>
      <c r="K22" s="94"/>
      <c r="L22" s="94" t="s">
        <v>116</v>
      </c>
      <c r="M22" s="94">
        <v>100</v>
      </c>
      <c r="N22" s="93">
        <v>100</v>
      </c>
    </row>
    <row r="23" spans="1:17" ht="75" x14ac:dyDescent="0.25">
      <c r="A23" s="62" t="s">
        <v>81</v>
      </c>
      <c r="B23" s="94" t="s">
        <v>82</v>
      </c>
      <c r="C23" s="95" t="s">
        <v>83</v>
      </c>
      <c r="D23" s="45" t="s">
        <v>42</v>
      </c>
      <c r="E23" s="94">
        <v>53.1</v>
      </c>
      <c r="F23" s="94">
        <v>52.5</v>
      </c>
      <c r="G23" s="94">
        <v>54.4</v>
      </c>
      <c r="H23" s="58">
        <f t="shared" si="0"/>
        <v>1.0361904761904761</v>
      </c>
      <c r="I23" s="64">
        <f t="shared" si="1"/>
        <v>1.024482109227872</v>
      </c>
      <c r="J23" s="94" t="s">
        <v>472</v>
      </c>
      <c r="K23" s="94"/>
      <c r="L23" s="94" t="s">
        <v>116</v>
      </c>
      <c r="M23" s="94">
        <v>100</v>
      </c>
      <c r="N23" s="93">
        <v>102.4</v>
      </c>
    </row>
    <row r="24" spans="1:17" ht="45" x14ac:dyDescent="0.25">
      <c r="A24" s="62" t="s">
        <v>84</v>
      </c>
      <c r="B24" s="94" t="s">
        <v>423</v>
      </c>
      <c r="C24" s="95" t="s">
        <v>83</v>
      </c>
      <c r="D24" s="45" t="s">
        <v>42</v>
      </c>
      <c r="E24" s="94">
        <v>4.5199999999999996</v>
      </c>
      <c r="F24" s="94">
        <v>4.5199999999999996</v>
      </c>
      <c r="G24" s="94">
        <v>4.5999999999999996</v>
      </c>
      <c r="H24" s="58">
        <f t="shared" si="0"/>
        <v>1.0176991150442478</v>
      </c>
      <c r="I24" s="64">
        <f t="shared" si="1"/>
        <v>1.0176991150442478</v>
      </c>
      <c r="J24" s="94" t="s">
        <v>473</v>
      </c>
      <c r="K24" s="94"/>
      <c r="L24" s="94" t="s">
        <v>116</v>
      </c>
      <c r="M24" s="94">
        <v>100</v>
      </c>
      <c r="N24" s="93">
        <v>101.8</v>
      </c>
    </row>
    <row r="25" spans="1:17" ht="95.1" customHeight="1" x14ac:dyDescent="0.25">
      <c r="A25" s="62" t="s">
        <v>85</v>
      </c>
      <c r="B25" s="94" t="s">
        <v>134</v>
      </c>
      <c r="C25" s="95" t="s">
        <v>86</v>
      </c>
      <c r="D25" s="45" t="s">
        <v>42</v>
      </c>
      <c r="E25" s="94">
        <v>8</v>
      </c>
      <c r="F25" s="94">
        <v>8</v>
      </c>
      <c r="G25" s="94">
        <v>10.3</v>
      </c>
      <c r="H25" s="58">
        <f t="shared" si="0"/>
        <v>1.2875000000000001</v>
      </c>
      <c r="I25" s="64">
        <f t="shared" si="1"/>
        <v>1.2875000000000001</v>
      </c>
      <c r="J25" s="94" t="s">
        <v>471</v>
      </c>
      <c r="K25" s="94"/>
      <c r="L25" s="94" t="s">
        <v>116</v>
      </c>
      <c r="M25" s="94">
        <v>100</v>
      </c>
      <c r="N25" s="93">
        <v>125</v>
      </c>
    </row>
    <row r="26" spans="1:17" ht="105" x14ac:dyDescent="0.25">
      <c r="A26" s="62" t="s">
        <v>87</v>
      </c>
      <c r="B26" s="94" t="s">
        <v>88</v>
      </c>
      <c r="C26" s="95" t="s">
        <v>89</v>
      </c>
      <c r="D26" s="45" t="s">
        <v>42</v>
      </c>
      <c r="E26" s="94">
        <v>5</v>
      </c>
      <c r="F26" s="94">
        <v>7</v>
      </c>
      <c r="G26" s="94">
        <v>7</v>
      </c>
      <c r="H26" s="58">
        <f t="shared" ref="H26" si="2">G26/F26*100%</f>
        <v>1</v>
      </c>
      <c r="I26" s="64">
        <f t="shared" ref="I26:I27" si="3">G26/E26*100%</f>
        <v>1.4</v>
      </c>
      <c r="J26" s="94"/>
      <c r="K26" s="94"/>
      <c r="L26" s="94" t="s">
        <v>116</v>
      </c>
      <c r="M26" s="94">
        <v>100</v>
      </c>
      <c r="N26" s="93">
        <v>125</v>
      </c>
    </row>
    <row r="27" spans="1:17" s="34" customFormat="1" ht="150" x14ac:dyDescent="0.25">
      <c r="A27" s="62" t="s">
        <v>91</v>
      </c>
      <c r="B27" s="94" t="s">
        <v>90</v>
      </c>
      <c r="C27" s="95" t="s">
        <v>41</v>
      </c>
      <c r="D27" s="45" t="s">
        <v>42</v>
      </c>
      <c r="E27" s="93">
        <v>1300</v>
      </c>
      <c r="F27" s="94">
        <v>10</v>
      </c>
      <c r="G27" s="93">
        <v>69.62</v>
      </c>
      <c r="H27" s="58">
        <f>G27/F27*100%</f>
        <v>6.9620000000000006</v>
      </c>
      <c r="I27" s="64">
        <f t="shared" si="3"/>
        <v>5.355384615384616E-2</v>
      </c>
      <c r="J27" s="94" t="s">
        <v>466</v>
      </c>
      <c r="K27" s="94"/>
      <c r="L27" s="94" t="s">
        <v>116</v>
      </c>
      <c r="M27" s="94">
        <v>100</v>
      </c>
      <c r="N27" s="93">
        <v>125</v>
      </c>
    </row>
    <row r="28" spans="1:17" x14ac:dyDescent="0.25">
      <c r="A28" s="56">
        <v>2</v>
      </c>
      <c r="B28" s="128" t="s">
        <v>52</v>
      </c>
      <c r="C28" s="129"/>
      <c r="D28" s="129"/>
      <c r="E28" s="129"/>
      <c r="F28" s="129"/>
      <c r="G28" s="129"/>
      <c r="H28" s="93" t="s">
        <v>3</v>
      </c>
      <c r="I28" s="93" t="s">
        <v>3</v>
      </c>
      <c r="J28" s="94"/>
      <c r="K28" s="94"/>
      <c r="L28" s="94"/>
      <c r="M28" s="57">
        <f>AVERAGE(M29:M32)</f>
        <v>100</v>
      </c>
      <c r="N28" s="57">
        <f>AVERAGE(N29:N32)</f>
        <v>125</v>
      </c>
    </row>
    <row r="29" spans="1:17" s="27" customFormat="1" ht="120" x14ac:dyDescent="0.25">
      <c r="A29" s="56" t="s">
        <v>25</v>
      </c>
      <c r="B29" s="94" t="s">
        <v>424</v>
      </c>
      <c r="C29" s="94" t="s">
        <v>467</v>
      </c>
      <c r="D29" s="46" t="s">
        <v>102</v>
      </c>
      <c r="E29" s="94">
        <v>315.39999999999998</v>
      </c>
      <c r="F29" s="94">
        <v>160</v>
      </c>
      <c r="G29" s="67">
        <v>518.6</v>
      </c>
      <c r="H29" s="64">
        <f t="shared" si="0"/>
        <v>3.24125</v>
      </c>
      <c r="I29" s="59">
        <f>G29/E29*100%</f>
        <v>1.6442612555485101</v>
      </c>
      <c r="J29" s="94" t="s">
        <v>426</v>
      </c>
      <c r="K29" s="94"/>
      <c r="L29" s="94" t="s">
        <v>116</v>
      </c>
      <c r="M29" s="93">
        <v>100</v>
      </c>
      <c r="N29" s="93"/>
      <c r="O29" s="34"/>
      <c r="P29" s="34"/>
      <c r="Q29" s="34"/>
    </row>
    <row r="30" spans="1:17" ht="120" x14ac:dyDescent="0.25">
      <c r="A30" s="56" t="s">
        <v>24</v>
      </c>
      <c r="B30" s="94" t="s">
        <v>425</v>
      </c>
      <c r="C30" s="94" t="s">
        <v>467</v>
      </c>
      <c r="D30" s="46" t="s">
        <v>102</v>
      </c>
      <c r="E30" s="94">
        <v>211.9</v>
      </c>
      <c r="F30" s="94">
        <v>128</v>
      </c>
      <c r="G30" s="94">
        <v>280.89999999999998</v>
      </c>
      <c r="H30" s="64">
        <f t="shared" si="0"/>
        <v>2.1945312499999998</v>
      </c>
      <c r="I30" s="59">
        <f>G30/E30*100%</f>
        <v>1.3256252949504481</v>
      </c>
      <c r="J30" s="94" t="s">
        <v>426</v>
      </c>
      <c r="K30" s="94"/>
      <c r="L30" s="94" t="s">
        <v>116</v>
      </c>
      <c r="M30" s="93">
        <v>100</v>
      </c>
      <c r="N30" s="93"/>
    </row>
    <row r="31" spans="1:17" ht="75" x14ac:dyDescent="0.25">
      <c r="A31" s="56" t="s">
        <v>45</v>
      </c>
      <c r="B31" s="94" t="s">
        <v>92</v>
      </c>
      <c r="C31" s="94" t="s">
        <v>93</v>
      </c>
      <c r="D31" s="45" t="s">
        <v>42</v>
      </c>
      <c r="E31" s="94">
        <v>0</v>
      </c>
      <c r="F31" s="94">
        <v>0.4</v>
      </c>
      <c r="G31" s="94">
        <v>0.4</v>
      </c>
      <c r="H31" s="64">
        <f>G31/F31*100%</f>
        <v>1</v>
      </c>
      <c r="I31" s="59" t="s">
        <v>3</v>
      </c>
      <c r="J31" s="94"/>
      <c r="K31" s="94"/>
      <c r="L31" s="94" t="s">
        <v>116</v>
      </c>
      <c r="M31" s="93">
        <v>100</v>
      </c>
      <c r="N31" s="93"/>
    </row>
    <row r="32" spans="1:17" ht="45" x14ac:dyDescent="0.25">
      <c r="A32" s="56" t="s">
        <v>94</v>
      </c>
      <c r="B32" s="94" t="s">
        <v>95</v>
      </c>
      <c r="C32" s="94" t="s">
        <v>60</v>
      </c>
      <c r="D32" s="45" t="s">
        <v>42</v>
      </c>
      <c r="E32" s="94">
        <v>1</v>
      </c>
      <c r="F32" s="94">
        <v>2</v>
      </c>
      <c r="G32" s="94">
        <v>2</v>
      </c>
      <c r="H32" s="59">
        <f>G32/F32*100%</f>
        <v>1</v>
      </c>
      <c r="I32" s="59">
        <f>G32/1*100%</f>
        <v>2</v>
      </c>
      <c r="J32" s="94"/>
      <c r="K32" s="94"/>
      <c r="L32" s="94" t="s">
        <v>117</v>
      </c>
      <c r="M32" s="93">
        <v>100</v>
      </c>
      <c r="N32" s="93">
        <v>125</v>
      </c>
    </row>
    <row r="33" spans="1:17" s="35" customFormat="1" x14ac:dyDescent="0.25">
      <c r="A33" s="68">
        <v>3</v>
      </c>
      <c r="B33" s="131" t="s">
        <v>53</v>
      </c>
      <c r="C33" s="132"/>
      <c r="D33" s="132"/>
      <c r="E33" s="132"/>
      <c r="F33" s="132"/>
      <c r="G33" s="132"/>
      <c r="H33" s="79" t="s">
        <v>3</v>
      </c>
      <c r="I33" s="79" t="s">
        <v>3</v>
      </c>
      <c r="J33" s="96"/>
      <c r="K33" s="96"/>
      <c r="L33" s="96"/>
      <c r="M33" s="69">
        <f>AVERAGE(M34:M41)</f>
        <v>99.875</v>
      </c>
      <c r="N33" s="69">
        <v>87.3</v>
      </c>
      <c r="O33" s="34"/>
      <c r="P33" s="34"/>
      <c r="Q33" s="34"/>
    </row>
    <row r="34" spans="1:17" s="35" customFormat="1" ht="105" x14ac:dyDescent="0.25">
      <c r="A34" s="56" t="s">
        <v>46</v>
      </c>
      <c r="B34" s="94" t="s">
        <v>55</v>
      </c>
      <c r="C34" s="93" t="s">
        <v>41</v>
      </c>
      <c r="D34" s="45" t="s">
        <v>42</v>
      </c>
      <c r="E34" s="93">
        <v>93.7</v>
      </c>
      <c r="F34" s="93">
        <v>93</v>
      </c>
      <c r="G34" s="93">
        <v>95</v>
      </c>
      <c r="H34" s="64">
        <f>G34/F34*100%</f>
        <v>1.021505376344086</v>
      </c>
      <c r="I34" s="59">
        <f>G34/E34*100%</f>
        <v>1.0138740661686232</v>
      </c>
      <c r="J34" s="91" t="s">
        <v>388</v>
      </c>
      <c r="K34" s="91" t="s">
        <v>135</v>
      </c>
      <c r="L34" s="94" t="s">
        <v>129</v>
      </c>
      <c r="M34" s="93">
        <v>100</v>
      </c>
      <c r="N34" s="93">
        <v>101</v>
      </c>
      <c r="O34" s="34"/>
      <c r="P34" s="34"/>
      <c r="Q34" s="34"/>
    </row>
    <row r="35" spans="1:17" s="35" customFormat="1" ht="120" x14ac:dyDescent="0.25">
      <c r="A35" s="56" t="s">
        <v>47</v>
      </c>
      <c r="B35" s="94" t="s">
        <v>56</v>
      </c>
      <c r="C35" s="93" t="s">
        <v>60</v>
      </c>
      <c r="D35" s="45" t="s">
        <v>61</v>
      </c>
      <c r="E35" s="93">
        <v>0</v>
      </c>
      <c r="F35" s="93">
        <v>0</v>
      </c>
      <c r="G35" s="93">
        <v>0</v>
      </c>
      <c r="H35" s="93">
        <v>100</v>
      </c>
      <c r="I35" s="93">
        <v>100</v>
      </c>
      <c r="J35" s="91" t="s">
        <v>389</v>
      </c>
      <c r="K35" s="91" t="s">
        <v>135</v>
      </c>
      <c r="L35" s="94" t="s">
        <v>129</v>
      </c>
      <c r="M35" s="93">
        <v>100</v>
      </c>
      <c r="N35" s="93">
        <v>100</v>
      </c>
      <c r="O35" s="34"/>
      <c r="P35" s="34"/>
      <c r="Q35" s="34"/>
    </row>
    <row r="36" spans="1:17" s="35" customFormat="1" ht="169.5" customHeight="1" x14ac:dyDescent="0.25">
      <c r="A36" s="56" t="s">
        <v>48</v>
      </c>
      <c r="B36" s="94" t="s">
        <v>57</v>
      </c>
      <c r="C36" s="93" t="s">
        <v>41</v>
      </c>
      <c r="D36" s="45" t="s">
        <v>61</v>
      </c>
      <c r="E36" s="93">
        <v>0.01</v>
      </c>
      <c r="F36" s="93">
        <v>0.08</v>
      </c>
      <c r="G36" s="93">
        <v>0.02</v>
      </c>
      <c r="H36" s="58">
        <f>F36/G36*100%</f>
        <v>4</v>
      </c>
      <c r="I36" s="59">
        <f>E36/G36*100%</f>
        <v>0.5</v>
      </c>
      <c r="J36" s="93" t="s">
        <v>456</v>
      </c>
      <c r="K36" s="91" t="s">
        <v>457</v>
      </c>
      <c r="L36" s="94" t="s">
        <v>129</v>
      </c>
      <c r="M36" s="93">
        <v>100</v>
      </c>
      <c r="N36" s="93">
        <v>50</v>
      </c>
      <c r="O36" s="34"/>
      <c r="P36" s="34"/>
      <c r="Q36" s="34"/>
    </row>
    <row r="37" spans="1:17" s="35" customFormat="1" ht="90" x14ac:dyDescent="0.25">
      <c r="A37" s="56" t="s">
        <v>49</v>
      </c>
      <c r="B37" s="94" t="s">
        <v>58</v>
      </c>
      <c r="C37" s="93" t="s">
        <v>41</v>
      </c>
      <c r="D37" s="45" t="s">
        <v>61</v>
      </c>
      <c r="E37" s="93">
        <v>0</v>
      </c>
      <c r="F37" s="93">
        <v>71.400000000000006</v>
      </c>
      <c r="G37" s="93">
        <v>14.3</v>
      </c>
      <c r="H37" s="58">
        <f>F37/G37*100%</f>
        <v>4.9930069930069934</v>
      </c>
      <c r="I37" s="59">
        <f>E37/G37*100%</f>
        <v>0</v>
      </c>
      <c r="J37" s="91" t="s">
        <v>390</v>
      </c>
      <c r="K37" s="91" t="s">
        <v>135</v>
      </c>
      <c r="L37" s="94" t="s">
        <v>129</v>
      </c>
      <c r="M37" s="93">
        <v>100</v>
      </c>
      <c r="N37" s="93">
        <v>0</v>
      </c>
      <c r="O37" s="34"/>
      <c r="P37" s="34"/>
      <c r="Q37" s="34"/>
    </row>
    <row r="38" spans="1:17" s="35" customFormat="1" ht="99" customHeight="1" x14ac:dyDescent="0.25">
      <c r="A38" s="56" t="s">
        <v>50</v>
      </c>
      <c r="B38" s="94" t="s">
        <v>59</v>
      </c>
      <c r="C38" s="93" t="s">
        <v>41</v>
      </c>
      <c r="D38" s="45" t="s">
        <v>61</v>
      </c>
      <c r="E38" s="93">
        <v>4.9000000000000004</v>
      </c>
      <c r="F38" s="93">
        <v>5</v>
      </c>
      <c r="G38" s="93">
        <v>5</v>
      </c>
      <c r="H38" s="58">
        <f>F38/G38*100%</f>
        <v>1</v>
      </c>
      <c r="I38" s="59">
        <f>E38/G38*100%</f>
        <v>0.98000000000000009</v>
      </c>
      <c r="J38" s="93" t="s">
        <v>391</v>
      </c>
      <c r="K38" s="93" t="s">
        <v>458</v>
      </c>
      <c r="L38" s="94" t="s">
        <v>129</v>
      </c>
      <c r="M38" s="93">
        <v>100</v>
      </c>
      <c r="N38" s="93">
        <v>98</v>
      </c>
      <c r="O38" s="34"/>
      <c r="P38" s="34"/>
      <c r="Q38" s="34"/>
    </row>
    <row r="39" spans="1:17" s="35" customFormat="1" ht="90" x14ac:dyDescent="0.25">
      <c r="A39" s="56" t="s">
        <v>97</v>
      </c>
      <c r="B39" s="94" t="s">
        <v>96</v>
      </c>
      <c r="C39" s="93" t="s">
        <v>101</v>
      </c>
      <c r="D39" s="46" t="s">
        <v>102</v>
      </c>
      <c r="E39" s="93">
        <v>42</v>
      </c>
      <c r="F39" s="93">
        <v>44.17</v>
      </c>
      <c r="G39" s="93">
        <v>49.65</v>
      </c>
      <c r="H39" s="64">
        <f>G39/F39*100%</f>
        <v>1.1240661082182477</v>
      </c>
      <c r="I39" s="59">
        <f>G39/E39*100%</f>
        <v>1.1821428571428572</v>
      </c>
      <c r="J39" s="93" t="s">
        <v>459</v>
      </c>
      <c r="K39" s="91" t="s">
        <v>135</v>
      </c>
      <c r="L39" s="94" t="s">
        <v>129</v>
      </c>
      <c r="M39" s="93">
        <v>100</v>
      </c>
      <c r="N39" s="93"/>
      <c r="O39" s="34"/>
      <c r="P39" s="34"/>
      <c r="Q39" s="34"/>
    </row>
    <row r="40" spans="1:17" s="35" customFormat="1" ht="105" x14ac:dyDescent="0.25">
      <c r="A40" s="56" t="s">
        <v>51</v>
      </c>
      <c r="B40" s="94" t="s">
        <v>99</v>
      </c>
      <c r="C40" s="93" t="s">
        <v>101</v>
      </c>
      <c r="D40" s="46" t="s">
        <v>102</v>
      </c>
      <c r="E40" s="93">
        <v>20.94</v>
      </c>
      <c r="F40" s="93">
        <v>22.027000000000001</v>
      </c>
      <c r="G40" s="93">
        <v>26.706</v>
      </c>
      <c r="H40" s="64">
        <f>G40/F40*100%</f>
        <v>1.212421119535116</v>
      </c>
      <c r="I40" s="59">
        <f>G40/E40*100%</f>
        <v>1.2753581661891116</v>
      </c>
      <c r="J40" s="93" t="s">
        <v>460</v>
      </c>
      <c r="K40" s="91" t="s">
        <v>135</v>
      </c>
      <c r="L40" s="94" t="s">
        <v>129</v>
      </c>
      <c r="M40" s="93">
        <v>100</v>
      </c>
      <c r="N40" s="93"/>
      <c r="O40" s="34"/>
      <c r="P40" s="34"/>
      <c r="Q40" s="34"/>
    </row>
    <row r="41" spans="1:17" s="35" customFormat="1" ht="75" x14ac:dyDescent="0.25">
      <c r="A41" s="56" t="s">
        <v>98</v>
      </c>
      <c r="B41" s="94" t="s">
        <v>100</v>
      </c>
      <c r="C41" s="93" t="s">
        <v>101</v>
      </c>
      <c r="D41" s="70" t="s">
        <v>102</v>
      </c>
      <c r="E41" s="93">
        <v>6.2270000000000003</v>
      </c>
      <c r="F41" s="93">
        <v>7.64</v>
      </c>
      <c r="G41" s="93">
        <v>7.5629999999999997</v>
      </c>
      <c r="H41" s="64">
        <f>G41/F41*100%</f>
        <v>0.98992146596858643</v>
      </c>
      <c r="I41" s="59">
        <f>G41/E41*100%</f>
        <v>1.2145495423157218</v>
      </c>
      <c r="J41" s="93" t="s">
        <v>461</v>
      </c>
      <c r="K41" s="93"/>
      <c r="L41" s="94" t="s">
        <v>129</v>
      </c>
      <c r="M41" s="93">
        <v>99</v>
      </c>
      <c r="N41" s="93"/>
      <c r="O41" s="34"/>
      <c r="P41" s="34"/>
      <c r="Q41" s="34"/>
    </row>
    <row r="42" spans="1:17" x14ac:dyDescent="0.25">
      <c r="A42" s="68">
        <v>4</v>
      </c>
      <c r="B42" s="131" t="s">
        <v>103</v>
      </c>
      <c r="C42" s="132"/>
      <c r="D42" s="132"/>
      <c r="E42" s="132"/>
      <c r="F42" s="132"/>
      <c r="G42" s="132"/>
      <c r="H42" s="79" t="s">
        <v>3</v>
      </c>
      <c r="I42" s="79" t="s">
        <v>3</v>
      </c>
      <c r="J42" s="96"/>
      <c r="K42" s="96"/>
      <c r="L42" s="96"/>
      <c r="M42" s="69">
        <f>AVERAGE(M43:M52)</f>
        <v>90.25</v>
      </c>
      <c r="N42" s="69">
        <f>AVERAGE(N43:N52)</f>
        <v>101.03333333333335</v>
      </c>
    </row>
    <row r="43" spans="1:17" s="44" customFormat="1" ht="195" x14ac:dyDescent="0.25">
      <c r="A43" s="74" t="s">
        <v>430</v>
      </c>
      <c r="B43" s="74" t="s">
        <v>109</v>
      </c>
      <c r="C43" s="38" t="s">
        <v>431</v>
      </c>
      <c r="D43" s="45" t="s">
        <v>42</v>
      </c>
      <c r="E43" s="39">
        <v>8</v>
      </c>
      <c r="F43" s="39">
        <v>9</v>
      </c>
      <c r="G43" s="39">
        <v>13</v>
      </c>
      <c r="H43" s="40">
        <f>G43/F43</f>
        <v>1.4444444444444444</v>
      </c>
      <c r="I43" s="40">
        <f>G43/E43</f>
        <v>1.625</v>
      </c>
      <c r="J43" s="41" t="s">
        <v>432</v>
      </c>
      <c r="K43" s="41"/>
      <c r="L43" s="42" t="s">
        <v>116</v>
      </c>
      <c r="M43" s="43">
        <v>100</v>
      </c>
      <c r="N43" s="43"/>
      <c r="O43" s="60"/>
      <c r="P43" s="60"/>
      <c r="Q43" s="60"/>
    </row>
    <row r="44" spans="1:17" s="44" customFormat="1" ht="90" x14ac:dyDescent="0.25">
      <c r="A44" s="74" t="s">
        <v>433</v>
      </c>
      <c r="B44" s="74" t="s">
        <v>110</v>
      </c>
      <c r="C44" s="38" t="s">
        <v>434</v>
      </c>
      <c r="D44" s="45" t="s">
        <v>42</v>
      </c>
      <c r="E44" s="39">
        <v>14.1</v>
      </c>
      <c r="F44" s="39">
        <v>25</v>
      </c>
      <c r="G44" s="39">
        <v>28.18</v>
      </c>
      <c r="H44" s="40">
        <f t="shared" ref="H44:H52" si="4">G44/F44</f>
        <v>1.1272</v>
      </c>
      <c r="I44" s="40">
        <f t="shared" ref="I44:I52" si="5">G44/E44</f>
        <v>1.9985815602836881</v>
      </c>
      <c r="J44" s="41" t="s">
        <v>435</v>
      </c>
      <c r="K44" s="41"/>
      <c r="L44" s="42" t="s">
        <v>116</v>
      </c>
      <c r="M44" s="43">
        <v>100</v>
      </c>
      <c r="N44" s="43"/>
      <c r="O44" s="60"/>
      <c r="P44" s="60"/>
      <c r="Q44" s="60"/>
    </row>
    <row r="45" spans="1:17" s="44" customFormat="1" ht="105" x14ac:dyDescent="0.25">
      <c r="A45" s="74" t="s">
        <v>436</v>
      </c>
      <c r="B45" s="74" t="s">
        <v>437</v>
      </c>
      <c r="C45" s="38" t="s">
        <v>438</v>
      </c>
      <c r="D45" s="45" t="s">
        <v>42</v>
      </c>
      <c r="E45" s="39">
        <v>795.49</v>
      </c>
      <c r="F45" s="39">
        <v>800</v>
      </c>
      <c r="G45" s="39">
        <f>164.9+37.91+17.065+1+62.687+375+161.565</f>
        <v>820.12699999999995</v>
      </c>
      <c r="H45" s="40">
        <f t="shared" si="4"/>
        <v>1.0251587499999999</v>
      </c>
      <c r="I45" s="40">
        <f t="shared" si="5"/>
        <v>1.0309708481564821</v>
      </c>
      <c r="J45" s="78" t="s">
        <v>439</v>
      </c>
      <c r="K45" s="78"/>
      <c r="L45" s="42" t="s">
        <v>116</v>
      </c>
      <c r="M45" s="43">
        <v>102.5</v>
      </c>
      <c r="N45" s="43">
        <v>103.1</v>
      </c>
      <c r="O45" s="60"/>
      <c r="P45" s="60"/>
      <c r="Q45" s="60"/>
    </row>
    <row r="46" spans="1:17" s="44" customFormat="1" ht="60" x14ac:dyDescent="0.25">
      <c r="A46" s="74" t="s">
        <v>440</v>
      </c>
      <c r="B46" s="74" t="s">
        <v>111</v>
      </c>
      <c r="C46" s="38" t="s">
        <v>431</v>
      </c>
      <c r="D46" s="45" t="s">
        <v>42</v>
      </c>
      <c r="E46" s="39">
        <v>3</v>
      </c>
      <c r="F46" s="39">
        <v>3</v>
      </c>
      <c r="G46" s="39">
        <v>3</v>
      </c>
      <c r="H46" s="40">
        <f t="shared" si="4"/>
        <v>1</v>
      </c>
      <c r="I46" s="40">
        <f t="shared" si="5"/>
        <v>1</v>
      </c>
      <c r="J46" s="41"/>
      <c r="K46" s="41"/>
      <c r="L46" s="42" t="s">
        <v>116</v>
      </c>
      <c r="M46" s="43">
        <v>100</v>
      </c>
      <c r="N46" s="43">
        <v>100</v>
      </c>
      <c r="O46" s="60"/>
      <c r="P46" s="60"/>
      <c r="Q46" s="60"/>
    </row>
    <row r="47" spans="1:17" s="44" customFormat="1" ht="120" x14ac:dyDescent="0.25">
      <c r="A47" s="74" t="s">
        <v>441</v>
      </c>
      <c r="B47" s="74" t="s">
        <v>442</v>
      </c>
      <c r="C47" s="38" t="s">
        <v>438</v>
      </c>
      <c r="D47" s="45" t="s">
        <v>42</v>
      </c>
      <c r="E47" s="39">
        <v>0</v>
      </c>
      <c r="F47" s="39">
        <v>50</v>
      </c>
      <c r="G47" s="39">
        <v>0</v>
      </c>
      <c r="H47" s="40">
        <f t="shared" si="4"/>
        <v>0</v>
      </c>
      <c r="I47" s="40" t="s">
        <v>3</v>
      </c>
      <c r="J47" s="41" t="s">
        <v>443</v>
      </c>
      <c r="K47" s="41" t="s">
        <v>444</v>
      </c>
      <c r="L47" s="42" t="s">
        <v>116</v>
      </c>
      <c r="M47" s="43">
        <v>0</v>
      </c>
      <c r="N47" s="43"/>
      <c r="O47" s="60"/>
      <c r="P47" s="60"/>
      <c r="Q47" s="60"/>
    </row>
    <row r="48" spans="1:17" s="44" customFormat="1" ht="45" x14ac:dyDescent="0.25">
      <c r="A48" s="74" t="s">
        <v>445</v>
      </c>
      <c r="B48" s="74" t="s">
        <v>112</v>
      </c>
      <c r="C48" s="38" t="s">
        <v>431</v>
      </c>
      <c r="D48" s="45" t="s">
        <v>42</v>
      </c>
      <c r="E48" s="39">
        <v>14</v>
      </c>
      <c r="F48" s="39">
        <v>21</v>
      </c>
      <c r="G48" s="39">
        <f>14+7</f>
        <v>21</v>
      </c>
      <c r="H48" s="40">
        <f t="shared" si="4"/>
        <v>1</v>
      </c>
      <c r="I48" s="40">
        <f t="shared" si="5"/>
        <v>1.5</v>
      </c>
      <c r="J48" s="41"/>
      <c r="K48" s="41"/>
      <c r="L48" s="42" t="s">
        <v>116</v>
      </c>
      <c r="M48" s="43">
        <v>100</v>
      </c>
      <c r="N48" s="43"/>
      <c r="O48" s="60"/>
      <c r="P48" s="60"/>
      <c r="Q48" s="60"/>
    </row>
    <row r="49" spans="1:17" s="44" customFormat="1" ht="60" x14ac:dyDescent="0.25">
      <c r="A49" s="74" t="s">
        <v>446</v>
      </c>
      <c r="B49" s="74" t="s">
        <v>113</v>
      </c>
      <c r="C49" s="38" t="s">
        <v>447</v>
      </c>
      <c r="D49" s="46" t="s">
        <v>102</v>
      </c>
      <c r="E49" s="39">
        <v>561</v>
      </c>
      <c r="F49" s="39">
        <v>561</v>
      </c>
      <c r="G49" s="39">
        <v>601</v>
      </c>
      <c r="H49" s="40">
        <f t="shared" si="4"/>
        <v>1.071301247771836</v>
      </c>
      <c r="I49" s="40">
        <f t="shared" si="5"/>
        <v>1.071301247771836</v>
      </c>
      <c r="J49" s="41" t="s">
        <v>448</v>
      </c>
      <c r="K49" s="41"/>
      <c r="L49" s="42" t="s">
        <v>116</v>
      </c>
      <c r="M49" s="43">
        <v>100</v>
      </c>
      <c r="N49" s="43"/>
      <c r="O49" s="60"/>
      <c r="P49" s="60"/>
      <c r="Q49" s="60"/>
    </row>
    <row r="50" spans="1:17" s="44" customFormat="1" ht="120" x14ac:dyDescent="0.25">
      <c r="A50" s="74" t="s">
        <v>449</v>
      </c>
      <c r="B50" s="74" t="s">
        <v>114</v>
      </c>
      <c r="C50" s="38" t="s">
        <v>417</v>
      </c>
      <c r="D50" s="46" t="s">
        <v>102</v>
      </c>
      <c r="E50" s="39">
        <v>7</v>
      </c>
      <c r="F50" s="39">
        <v>10</v>
      </c>
      <c r="G50" s="39">
        <v>10</v>
      </c>
      <c r="H50" s="40">
        <f t="shared" si="4"/>
        <v>1</v>
      </c>
      <c r="I50" s="40">
        <f t="shared" si="5"/>
        <v>1.4285714285714286</v>
      </c>
      <c r="J50" s="41"/>
      <c r="K50" s="41"/>
      <c r="L50" s="42" t="s">
        <v>116</v>
      </c>
      <c r="M50" s="43">
        <v>100</v>
      </c>
      <c r="N50" s="43"/>
      <c r="O50" s="60"/>
      <c r="P50" s="60"/>
      <c r="Q50" s="60"/>
    </row>
    <row r="51" spans="1:17" s="44" customFormat="1" ht="180" x14ac:dyDescent="0.25">
      <c r="A51" s="74" t="s">
        <v>450</v>
      </c>
      <c r="B51" s="74" t="s">
        <v>451</v>
      </c>
      <c r="C51" s="38" t="s">
        <v>417</v>
      </c>
      <c r="D51" s="46" t="s">
        <v>102</v>
      </c>
      <c r="E51" s="39"/>
      <c r="F51" s="39">
        <v>1</v>
      </c>
      <c r="G51" s="39">
        <v>7.52</v>
      </c>
      <c r="H51" s="40">
        <f t="shared" si="4"/>
        <v>7.52</v>
      </c>
      <c r="I51" s="40"/>
      <c r="J51" s="41" t="s">
        <v>420</v>
      </c>
      <c r="K51" s="41"/>
      <c r="L51" s="42" t="s">
        <v>116</v>
      </c>
      <c r="M51" s="43">
        <v>100</v>
      </c>
      <c r="N51" s="43"/>
      <c r="O51" s="60"/>
      <c r="P51" s="60"/>
      <c r="Q51" s="60"/>
    </row>
    <row r="52" spans="1:17" s="44" customFormat="1" ht="75" x14ac:dyDescent="0.25">
      <c r="A52" s="74" t="s">
        <v>452</v>
      </c>
      <c r="B52" s="74" t="s">
        <v>115</v>
      </c>
      <c r="C52" s="38" t="s">
        <v>431</v>
      </c>
      <c r="D52" s="45" t="s">
        <v>42</v>
      </c>
      <c r="E52" s="39">
        <v>24</v>
      </c>
      <c r="F52" s="39">
        <v>24</v>
      </c>
      <c r="G52" s="39">
        <v>24</v>
      </c>
      <c r="H52" s="40">
        <f t="shared" si="4"/>
        <v>1</v>
      </c>
      <c r="I52" s="40">
        <f t="shared" si="5"/>
        <v>1</v>
      </c>
      <c r="J52" s="41"/>
      <c r="K52" s="41"/>
      <c r="L52" s="42" t="s">
        <v>116</v>
      </c>
      <c r="M52" s="43">
        <v>100</v>
      </c>
      <c r="N52" s="43">
        <v>100</v>
      </c>
      <c r="O52" s="60"/>
      <c r="P52" s="60"/>
      <c r="Q52" s="60"/>
    </row>
    <row r="53" spans="1:17" s="44" customFormat="1" ht="30" customHeight="1" x14ac:dyDescent="0.25">
      <c r="A53" s="75" t="s">
        <v>427</v>
      </c>
      <c r="B53" s="136" t="s">
        <v>428</v>
      </c>
      <c r="C53" s="136"/>
      <c r="D53" s="137"/>
      <c r="E53" s="137"/>
      <c r="F53" s="137"/>
      <c r="G53" s="137"/>
      <c r="H53" s="137"/>
      <c r="I53" s="137"/>
      <c r="J53" s="137"/>
      <c r="K53" s="137"/>
      <c r="L53" s="137"/>
      <c r="M53" s="43"/>
      <c r="N53" s="43"/>
      <c r="O53" s="60"/>
      <c r="P53" s="60"/>
      <c r="Q53" s="60"/>
    </row>
    <row r="54" spans="1:17" x14ac:dyDescent="0.25">
      <c r="A54" s="123" t="s">
        <v>7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</row>
    <row r="55" spans="1:17" x14ac:dyDescent="0.25">
      <c r="A55" s="123" t="s">
        <v>6</v>
      </c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</row>
    <row r="56" spans="1:17" x14ac:dyDescent="0.25">
      <c r="A56" s="123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</row>
  </sheetData>
  <mergeCells count="23">
    <mergeCell ref="M1:N1"/>
    <mergeCell ref="A54:N54"/>
    <mergeCell ref="A55:N55"/>
    <mergeCell ref="A3:N3"/>
    <mergeCell ref="D5:D7"/>
    <mergeCell ref="E5:G5"/>
    <mergeCell ref="H5:H7"/>
    <mergeCell ref="B53:L53"/>
    <mergeCell ref="A56:N56"/>
    <mergeCell ref="L5:L7"/>
    <mergeCell ref="M5:M7"/>
    <mergeCell ref="N5:N7"/>
    <mergeCell ref="F6:G6"/>
    <mergeCell ref="B28:G28"/>
    <mergeCell ref="B8:G8"/>
    <mergeCell ref="B33:G33"/>
    <mergeCell ref="B42:G42"/>
    <mergeCell ref="A5:A7"/>
    <mergeCell ref="I5:I7"/>
    <mergeCell ref="J5:J7"/>
    <mergeCell ref="K5:K7"/>
    <mergeCell ref="B5:B7"/>
    <mergeCell ref="C5:C7"/>
  </mergeCells>
  <pageMargins left="0.55118110236220474" right="0.39370078740157483" top="0.74803149606299213" bottom="0.74803149606299213" header="0.51181102362204722" footer="0.31496062992125984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C17"/>
  <sheetViews>
    <sheetView view="pageBreakPreview" zoomScaleSheetLayoutView="100" workbookViewId="0">
      <selection activeCell="D7" sqref="D7"/>
    </sheetView>
  </sheetViews>
  <sheetFormatPr defaultColWidth="8.85546875" defaultRowHeight="15" x14ac:dyDescent="0.25"/>
  <cols>
    <col min="1" max="1" width="4.42578125" style="34" customWidth="1"/>
    <col min="2" max="2" width="20.85546875" style="34" customWidth="1"/>
    <col min="3" max="3" width="24.42578125" style="34" customWidth="1"/>
    <col min="4" max="4" width="14.7109375" style="34" customWidth="1"/>
    <col min="5" max="5" width="12.7109375" style="34" customWidth="1"/>
    <col min="6" max="6" width="15.7109375" style="34" customWidth="1"/>
    <col min="7" max="7" width="63.28515625" style="34" customWidth="1"/>
    <col min="8" max="21" width="8.85546875" style="34"/>
    <col min="22" max="29" width="8.85546875" style="35"/>
  </cols>
  <sheetData>
    <row r="1" spans="1:29" ht="15.75" x14ac:dyDescent="0.25">
      <c r="E1" s="104"/>
      <c r="F1" s="104"/>
      <c r="G1" s="105" t="s">
        <v>29</v>
      </c>
    </row>
    <row r="3" spans="1:29" ht="26.25" customHeight="1" x14ac:dyDescent="0.25">
      <c r="A3" s="138" t="s">
        <v>397</v>
      </c>
      <c r="B3" s="138"/>
      <c r="C3" s="138"/>
      <c r="D3" s="138"/>
      <c r="E3" s="138"/>
      <c r="F3" s="139"/>
      <c r="G3" s="139"/>
      <c r="H3" s="106"/>
    </row>
    <row r="5" spans="1:29" ht="39" customHeight="1" x14ac:dyDescent="0.25">
      <c r="A5" s="90" t="s">
        <v>28</v>
      </c>
      <c r="B5" s="90" t="s">
        <v>118</v>
      </c>
      <c r="C5" s="90" t="s">
        <v>119</v>
      </c>
      <c r="D5" s="90" t="s">
        <v>120</v>
      </c>
      <c r="E5" s="90" t="s">
        <v>121</v>
      </c>
      <c r="F5" s="90" t="s">
        <v>27</v>
      </c>
      <c r="G5" s="90" t="s">
        <v>26</v>
      </c>
      <c r="H5" s="102"/>
    </row>
    <row r="6" spans="1:29" ht="50.45" customHeight="1" x14ac:dyDescent="0.25">
      <c r="A6" s="90"/>
      <c r="B6" s="140" t="s">
        <v>122</v>
      </c>
      <c r="C6" s="140"/>
      <c r="D6" s="140"/>
      <c r="E6" s="140"/>
      <c r="F6" s="140"/>
      <c r="G6" s="140"/>
      <c r="H6" s="107"/>
    </row>
    <row r="7" spans="1:29" ht="50.45" customHeight="1" x14ac:dyDescent="0.25">
      <c r="A7" s="90" t="s">
        <v>4</v>
      </c>
      <c r="B7" s="33" t="s">
        <v>123</v>
      </c>
      <c r="C7" s="33" t="s">
        <v>124</v>
      </c>
      <c r="D7" s="33" t="s">
        <v>116</v>
      </c>
      <c r="E7" s="33" t="s">
        <v>410</v>
      </c>
      <c r="F7" s="33" t="s">
        <v>125</v>
      </c>
      <c r="G7" s="108" t="s">
        <v>406</v>
      </c>
      <c r="H7" s="107"/>
    </row>
    <row r="8" spans="1:29" ht="113.25" customHeight="1" x14ac:dyDescent="0.25">
      <c r="A8" s="90" t="s">
        <v>8</v>
      </c>
      <c r="B8" s="33" t="s">
        <v>123</v>
      </c>
      <c r="C8" s="33" t="s">
        <v>124</v>
      </c>
      <c r="D8" s="33" t="s">
        <v>116</v>
      </c>
      <c r="E8" s="33" t="s">
        <v>410</v>
      </c>
      <c r="F8" s="33" t="s">
        <v>125</v>
      </c>
      <c r="G8" s="108" t="s">
        <v>408</v>
      </c>
      <c r="H8" s="107"/>
    </row>
    <row r="9" spans="1:29" ht="76.5" customHeight="1" x14ac:dyDescent="0.25">
      <c r="A9" s="90" t="s">
        <v>54</v>
      </c>
      <c r="B9" s="33" t="s">
        <v>123</v>
      </c>
      <c r="C9" s="33" t="s">
        <v>124</v>
      </c>
      <c r="D9" s="33" t="s">
        <v>116</v>
      </c>
      <c r="E9" s="33" t="s">
        <v>410</v>
      </c>
      <c r="F9" s="33" t="s">
        <v>125</v>
      </c>
      <c r="G9" s="108" t="s">
        <v>409</v>
      </c>
      <c r="H9" s="107"/>
    </row>
    <row r="10" spans="1:29" ht="43.5" customHeight="1" x14ac:dyDescent="0.25">
      <c r="A10" s="90" t="s">
        <v>71</v>
      </c>
      <c r="B10" s="33" t="s">
        <v>123</v>
      </c>
      <c r="C10" s="33" t="s">
        <v>124</v>
      </c>
      <c r="D10" s="33" t="s">
        <v>116</v>
      </c>
      <c r="E10" s="33" t="s">
        <v>410</v>
      </c>
      <c r="F10" s="33" t="s">
        <v>125</v>
      </c>
      <c r="G10" s="108" t="s">
        <v>407</v>
      </c>
      <c r="H10" s="107"/>
    </row>
    <row r="11" spans="1:29" ht="67.5" customHeight="1" x14ac:dyDescent="0.25">
      <c r="A11" s="90" t="s">
        <v>72</v>
      </c>
      <c r="B11" s="33" t="s">
        <v>123</v>
      </c>
      <c r="C11" s="33" t="s">
        <v>124</v>
      </c>
      <c r="D11" s="33" t="s">
        <v>116</v>
      </c>
      <c r="E11" s="33" t="s">
        <v>410</v>
      </c>
      <c r="F11" s="33" t="s">
        <v>125</v>
      </c>
      <c r="G11" s="108" t="s">
        <v>411</v>
      </c>
      <c r="H11" s="107"/>
    </row>
    <row r="12" spans="1:29" ht="85.5" customHeight="1" x14ac:dyDescent="0.25">
      <c r="A12" s="90" t="s">
        <v>74</v>
      </c>
      <c r="B12" s="33" t="s">
        <v>123</v>
      </c>
      <c r="C12" s="33" t="s">
        <v>124</v>
      </c>
      <c r="D12" s="33" t="s">
        <v>116</v>
      </c>
      <c r="E12" s="33" t="s">
        <v>410</v>
      </c>
      <c r="F12" s="33" t="s">
        <v>125</v>
      </c>
      <c r="G12" s="108" t="s">
        <v>412</v>
      </c>
      <c r="H12" s="107"/>
    </row>
    <row r="13" spans="1:29" ht="89.25" customHeight="1" x14ac:dyDescent="0.25">
      <c r="A13" s="90" t="s">
        <v>76</v>
      </c>
      <c r="B13" s="33" t="s">
        <v>123</v>
      </c>
      <c r="C13" s="33" t="s">
        <v>124</v>
      </c>
      <c r="D13" s="33" t="s">
        <v>116</v>
      </c>
      <c r="E13" s="33" t="s">
        <v>410</v>
      </c>
      <c r="F13" s="33" t="s">
        <v>125</v>
      </c>
      <c r="G13" s="108" t="s">
        <v>413</v>
      </c>
      <c r="H13" s="107"/>
    </row>
    <row r="14" spans="1:29" s="28" customFormat="1" ht="21.75" customHeight="1" x14ac:dyDescent="0.25">
      <c r="A14" s="90"/>
      <c r="B14" s="119" t="s">
        <v>126</v>
      </c>
      <c r="C14" s="119"/>
      <c r="D14" s="119"/>
      <c r="E14" s="119"/>
      <c r="F14" s="119"/>
      <c r="G14" s="119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5"/>
      <c r="W14" s="35"/>
      <c r="X14" s="35"/>
      <c r="Y14" s="35"/>
      <c r="Z14" s="35"/>
      <c r="AA14" s="35"/>
      <c r="AB14" s="35"/>
      <c r="AC14" s="35"/>
    </row>
    <row r="15" spans="1:29" s="1" customFormat="1" ht="127.5" x14ac:dyDescent="0.25">
      <c r="A15" s="90" t="s">
        <v>46</v>
      </c>
      <c r="B15" s="33" t="s">
        <v>127</v>
      </c>
      <c r="C15" s="33" t="s">
        <v>128</v>
      </c>
      <c r="D15" s="33" t="s">
        <v>129</v>
      </c>
      <c r="E15" s="33" t="s">
        <v>130</v>
      </c>
      <c r="F15" s="33" t="s">
        <v>392</v>
      </c>
      <c r="G15" s="89" t="s">
        <v>393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</row>
    <row r="16" spans="1:29" ht="153" x14ac:dyDescent="0.25">
      <c r="A16" s="109" t="s">
        <v>104</v>
      </c>
      <c r="B16" s="33" t="s">
        <v>123</v>
      </c>
      <c r="C16" s="33" t="s">
        <v>131</v>
      </c>
      <c r="D16" s="33" t="s">
        <v>116</v>
      </c>
      <c r="E16" s="33"/>
      <c r="F16" s="33" t="s">
        <v>132</v>
      </c>
      <c r="G16" s="33" t="s">
        <v>395</v>
      </c>
    </row>
    <row r="17" spans="1:7" ht="145.5" customHeight="1" x14ac:dyDescent="0.25">
      <c r="A17" s="109" t="s">
        <v>105</v>
      </c>
      <c r="B17" s="33" t="s">
        <v>123</v>
      </c>
      <c r="C17" s="33" t="s">
        <v>133</v>
      </c>
      <c r="D17" s="33" t="s">
        <v>116</v>
      </c>
      <c r="E17" s="33"/>
      <c r="F17" s="33" t="s">
        <v>132</v>
      </c>
      <c r="G17" s="33" t="s">
        <v>396</v>
      </c>
    </row>
  </sheetData>
  <mergeCells count="3">
    <mergeCell ref="A3:G3"/>
    <mergeCell ref="B6:G6"/>
    <mergeCell ref="B14:G14"/>
  </mergeCells>
  <pageMargins left="0.59055118110236227" right="0.51181102362204722" top="0.74803149606299213" bottom="0.74803149606299213" header="0.31496062992125984" footer="0.31496062992125984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J15"/>
  <sheetViews>
    <sheetView view="pageBreakPreview" topLeftCell="A16" zoomScaleSheetLayoutView="100" workbookViewId="0">
      <selection activeCell="E6" sqref="E6"/>
    </sheetView>
  </sheetViews>
  <sheetFormatPr defaultColWidth="8.85546875" defaultRowHeight="15" x14ac:dyDescent="0.25"/>
  <cols>
    <col min="1" max="1" width="5.140625" customWidth="1"/>
    <col min="2" max="2" width="41.42578125" customWidth="1"/>
    <col min="3" max="3" width="17.28515625" customWidth="1"/>
    <col min="4" max="4" width="15" customWidth="1"/>
    <col min="5" max="5" width="23.42578125" customWidth="1"/>
    <col min="6" max="6" width="16.140625" customWidth="1"/>
    <col min="7" max="7" width="17.42578125" style="1" customWidth="1"/>
    <col min="8" max="8" width="13.28515625" customWidth="1"/>
  </cols>
  <sheetData>
    <row r="1" spans="1:10" s="4" customFormat="1" ht="18.75" x14ac:dyDescent="0.3">
      <c r="A1" s="20"/>
      <c r="B1" s="17"/>
      <c r="C1" s="17"/>
      <c r="D1" s="19"/>
      <c r="E1" s="19"/>
      <c r="F1" s="18"/>
      <c r="G1" s="2"/>
      <c r="H1" s="3" t="s">
        <v>35</v>
      </c>
      <c r="I1" s="21"/>
    </row>
    <row r="2" spans="1:10" s="4" customFormat="1" ht="18.75" x14ac:dyDescent="0.3">
      <c r="A2" s="20"/>
      <c r="B2" s="17"/>
      <c r="C2" s="17"/>
      <c r="D2" s="19"/>
      <c r="E2" s="19"/>
      <c r="F2" s="18"/>
      <c r="G2" s="25"/>
      <c r="H2" s="17"/>
      <c r="I2" s="17"/>
    </row>
    <row r="3" spans="1:10" s="4" customFormat="1" ht="39" customHeight="1" x14ac:dyDescent="0.25">
      <c r="A3" s="141" t="s">
        <v>474</v>
      </c>
      <c r="B3" s="141"/>
      <c r="C3" s="141"/>
      <c r="D3" s="141"/>
      <c r="E3" s="141"/>
      <c r="F3" s="141"/>
      <c r="G3" s="141"/>
      <c r="H3" s="141"/>
      <c r="I3" s="22"/>
      <c r="J3" s="16"/>
    </row>
    <row r="4" spans="1:10" s="4" customFormat="1" ht="15.75" x14ac:dyDescent="0.25">
      <c r="A4" s="8"/>
      <c r="B4" s="2"/>
      <c r="C4" s="2"/>
      <c r="D4" s="2"/>
      <c r="E4" s="2"/>
      <c r="F4" s="7"/>
      <c r="G4" s="2"/>
      <c r="H4" s="2"/>
      <c r="I4" s="2"/>
    </row>
    <row r="5" spans="1:10" s="4" customFormat="1" ht="67.5" customHeight="1" x14ac:dyDescent="0.25">
      <c r="A5" s="15" t="s">
        <v>5</v>
      </c>
      <c r="B5" s="12" t="s">
        <v>34</v>
      </c>
      <c r="C5" s="12" t="s">
        <v>33</v>
      </c>
      <c r="D5" s="12" t="s">
        <v>32</v>
      </c>
      <c r="E5" s="12" t="s">
        <v>475</v>
      </c>
      <c r="F5" s="12" t="s">
        <v>31</v>
      </c>
      <c r="G5" s="12" t="s">
        <v>30</v>
      </c>
      <c r="H5" s="12" t="s">
        <v>136</v>
      </c>
      <c r="I5" s="2"/>
    </row>
    <row r="6" spans="1:10" s="4" customFormat="1" ht="15.75" x14ac:dyDescent="0.25">
      <c r="A6" s="11"/>
      <c r="B6" s="12"/>
      <c r="C6" s="12"/>
      <c r="D6" s="12">
        <v>0.3</v>
      </c>
      <c r="E6" s="12">
        <v>0.35</v>
      </c>
      <c r="F6" s="12">
        <v>0.35</v>
      </c>
      <c r="G6" s="12"/>
      <c r="H6" s="12"/>
      <c r="I6" s="2"/>
    </row>
    <row r="7" spans="1:10" s="4" customFormat="1" ht="82.5" customHeight="1" x14ac:dyDescent="0.25">
      <c r="A7" s="14" t="s">
        <v>137</v>
      </c>
      <c r="B7" s="13" t="s">
        <v>138</v>
      </c>
      <c r="C7" s="9" t="s">
        <v>116</v>
      </c>
      <c r="D7" s="30">
        <v>97.44</v>
      </c>
      <c r="E7" s="30">
        <v>98.41</v>
      </c>
      <c r="F7" s="24">
        <v>91.8</v>
      </c>
      <c r="G7" s="88">
        <f>D7*$D$6+(E7-3%)*$E$6+F7*$F$6</f>
        <v>95.794999999999987</v>
      </c>
      <c r="H7" s="12" t="s">
        <v>394</v>
      </c>
    </row>
    <row r="8" spans="1:10" s="4" customFormat="1" ht="69.75" customHeight="1" x14ac:dyDescent="0.25">
      <c r="A8" s="11" t="s">
        <v>139</v>
      </c>
      <c r="B8" s="10" t="s">
        <v>140</v>
      </c>
      <c r="C8" s="9" t="s">
        <v>116</v>
      </c>
      <c r="D8" s="24">
        <v>99.71</v>
      </c>
      <c r="E8" s="30">
        <v>103.82</v>
      </c>
      <c r="F8" s="24">
        <v>87.5</v>
      </c>
      <c r="G8" s="88">
        <f t="shared" ref="G8:G11" si="0">D8*$D$6+(E8-3%)*$E$6+F8*$F$6</f>
        <v>96.864499999999992</v>
      </c>
      <c r="H8" s="12" t="s">
        <v>454</v>
      </c>
    </row>
    <row r="9" spans="1:10" s="4" customFormat="1" ht="63.75" customHeight="1" x14ac:dyDescent="0.25">
      <c r="A9" s="11" t="s">
        <v>141</v>
      </c>
      <c r="B9" s="10" t="s">
        <v>142</v>
      </c>
      <c r="C9" s="9" t="s">
        <v>116</v>
      </c>
      <c r="D9" s="24">
        <v>100</v>
      </c>
      <c r="E9" s="24">
        <v>125</v>
      </c>
      <c r="F9" s="24">
        <v>90</v>
      </c>
      <c r="G9" s="88">
        <f t="shared" si="0"/>
        <v>105.23949999999999</v>
      </c>
      <c r="H9" s="12" t="s">
        <v>454</v>
      </c>
    </row>
    <row r="10" spans="1:10" s="84" customFormat="1" ht="73.5" customHeight="1" x14ac:dyDescent="0.25">
      <c r="A10" s="80" t="s">
        <v>143</v>
      </c>
      <c r="B10" s="81" t="s">
        <v>144</v>
      </c>
      <c r="C10" s="81" t="s">
        <v>129</v>
      </c>
      <c r="D10" s="82">
        <v>99.9</v>
      </c>
      <c r="E10" s="82">
        <v>87.3</v>
      </c>
      <c r="F10" s="82">
        <v>91.2</v>
      </c>
      <c r="G10" s="88">
        <f t="shared" si="0"/>
        <v>92.4345</v>
      </c>
      <c r="H10" s="12" t="s">
        <v>394</v>
      </c>
    </row>
    <row r="11" spans="1:10" s="87" customFormat="1" ht="53.25" customHeight="1" x14ac:dyDescent="0.25">
      <c r="A11" s="85" t="s">
        <v>145</v>
      </c>
      <c r="B11" s="86" t="s">
        <v>103</v>
      </c>
      <c r="C11" s="86" t="s">
        <v>116</v>
      </c>
      <c r="D11" s="83">
        <v>90.3</v>
      </c>
      <c r="E11" s="83">
        <v>101</v>
      </c>
      <c r="F11" s="82">
        <v>94.4</v>
      </c>
      <c r="G11" s="88">
        <f t="shared" si="0"/>
        <v>95.469499999999982</v>
      </c>
      <c r="H11" s="12" t="s">
        <v>394</v>
      </c>
    </row>
    <row r="12" spans="1:10" s="2" customFormat="1" ht="101.1" customHeight="1" x14ac:dyDescent="0.25">
      <c r="A12" s="11" t="s">
        <v>387</v>
      </c>
      <c r="B12" s="9" t="s">
        <v>373</v>
      </c>
      <c r="C12" s="9" t="s">
        <v>116</v>
      </c>
      <c r="D12" s="24"/>
      <c r="E12" s="24"/>
      <c r="F12" s="24">
        <v>100</v>
      </c>
      <c r="G12" s="24"/>
      <c r="H12" s="12"/>
    </row>
    <row r="13" spans="1:10" s="2" customFormat="1" ht="28.35" customHeight="1" x14ac:dyDescent="0.25">
      <c r="A13" s="11"/>
      <c r="B13" s="9"/>
      <c r="C13" s="9"/>
      <c r="D13" s="24"/>
      <c r="E13" s="24"/>
      <c r="F13" s="24"/>
      <c r="G13" s="24"/>
      <c r="H13" s="12"/>
    </row>
    <row r="14" spans="1:10" s="4" customFormat="1" ht="63" customHeight="1" x14ac:dyDescent="0.25">
      <c r="A14" s="142" t="s">
        <v>37</v>
      </c>
      <c r="B14" s="142"/>
      <c r="C14" s="142"/>
      <c r="D14" s="142"/>
      <c r="E14" s="142"/>
      <c r="F14" s="142"/>
      <c r="G14" s="142"/>
      <c r="H14" s="142"/>
      <c r="I14" s="2"/>
    </row>
    <row r="15" spans="1:10" s="4" customFormat="1" ht="15.75" x14ac:dyDescent="0.25">
      <c r="A15" s="6"/>
      <c r="F15" s="5"/>
      <c r="G15" s="2"/>
    </row>
  </sheetData>
  <mergeCells count="2">
    <mergeCell ref="A3:H3"/>
    <mergeCell ref="A14:H14"/>
  </mergeCells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8.85546875"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11а</vt:lpstr>
      <vt:lpstr>11в. Отч пок</vt:lpstr>
      <vt:lpstr>11г. Отч НПА</vt:lpstr>
      <vt:lpstr>11д. Оц эф</vt:lpstr>
      <vt:lpstr>Лист1</vt:lpstr>
      <vt:lpstr>'11а'!Область_печати</vt:lpstr>
      <vt:lpstr>'11в. Отч пок'!Область_печати</vt:lpstr>
      <vt:lpstr>'11г. Отч НПА'!Область_печати</vt:lpstr>
      <vt:lpstr>'11д. Оц эф'!Область_печати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Джежула</dc:creator>
  <cp:lastModifiedBy>Максимов А.П.</cp:lastModifiedBy>
  <cp:lastPrinted>2019-10-24T12:59:21Z</cp:lastPrinted>
  <dcterms:created xsi:type="dcterms:W3CDTF">2018-02-13T11:39:43Z</dcterms:created>
  <dcterms:modified xsi:type="dcterms:W3CDTF">2019-11-26T09:09:33Z</dcterms:modified>
</cp:coreProperties>
</file>