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66"/>
  <workbookPr defaultThemeVersion="124226"/>
  <mc:AlternateContent xmlns:mc="http://schemas.openxmlformats.org/markup-compatibility/2006">
    <mc:Choice Requires="x15">
      <x15ac:absPath xmlns:x15ac="http://schemas.microsoft.com/office/spreadsheetml/2010/11/ac" url="D:\Users\tertychnaya\Documents\Отчеты (областной бюджет)\Отчеты 2018 год\"/>
    </mc:Choice>
  </mc:AlternateContent>
  <bookViews>
    <workbookView xWindow="0" yWindow="0" windowWidth="24000" windowHeight="9510" tabRatio="249"/>
  </bookViews>
  <sheets>
    <sheet name="11а" sheetId="8" r:id="rId1"/>
    <sheet name="11б. Отч ОКС" sheetId="2" r:id="rId2"/>
    <sheet name="Лист1" sheetId="6" r:id="rId3"/>
  </sheets>
  <externalReferences>
    <externalReference r:id="rId4"/>
  </externalReferences>
  <definedNames>
    <definedName name="_xlnm.Print_Area" localSheetId="0">'11а'!$A$1:$M$563</definedName>
    <definedName name="_xlnm.Print_Area" localSheetId="1">'11б. Отч ОКС'!$A$1:$Q$31</definedName>
  </definedNames>
  <calcPr calcId="162913"/>
</workbook>
</file>

<file path=xl/calcChain.xml><?xml version="1.0" encoding="utf-8"?>
<calcChain xmlns="http://schemas.openxmlformats.org/spreadsheetml/2006/main">
  <c r="J173" i="8" l="1"/>
  <c r="J34" i="8"/>
  <c r="J19" i="8" s="1"/>
  <c r="J32" i="8"/>
  <c r="E201" i="8"/>
  <c r="F201" i="8"/>
  <c r="D203" i="8"/>
  <c r="D201" i="8" s="1"/>
  <c r="G201" i="8" s="1"/>
  <c r="G204" i="8"/>
  <c r="N14" i="2"/>
  <c r="I14" i="2"/>
  <c r="I11" i="2" s="1"/>
  <c r="H14" i="2"/>
  <c r="H11" i="2" s="1"/>
  <c r="P11" i="2" s="1"/>
  <c r="N12" i="2"/>
  <c r="M11" i="2"/>
  <c r="L11" i="2"/>
  <c r="K11" i="2"/>
  <c r="J11" i="2"/>
  <c r="G202" i="8"/>
  <c r="E92" i="8"/>
  <c r="D326" i="8"/>
  <c r="G322" i="8"/>
  <c r="G321" i="8"/>
  <c r="F321" i="8"/>
  <c r="E321" i="8"/>
  <c r="D321" i="8"/>
  <c r="F316" i="8"/>
  <c r="G316" i="8" s="1"/>
  <c r="G317" i="8" s="1"/>
  <c r="E316" i="8"/>
  <c r="D316" i="8"/>
  <c r="J315" i="8"/>
  <c r="G315" i="8"/>
  <c r="F315" i="8"/>
  <c r="E315" i="8"/>
  <c r="D315" i="8"/>
  <c r="G314" i="8"/>
  <c r="F314" i="8"/>
  <c r="E314" i="8"/>
  <c r="D314" i="8"/>
  <c r="G313" i="8"/>
  <c r="F313" i="8"/>
  <c r="E313" i="8"/>
  <c r="D313" i="8"/>
  <c r="F312" i="8"/>
  <c r="F311" i="8" s="1"/>
  <c r="E312" i="8"/>
  <c r="D312" i="8"/>
  <c r="D311" i="8" s="1"/>
  <c r="D306" i="8"/>
  <c r="G302" i="8"/>
  <c r="G301" i="8" s="1"/>
  <c r="F301" i="8"/>
  <c r="E301" i="8"/>
  <c r="D301" i="8"/>
  <c r="G297" i="8"/>
  <c r="G296" i="8" s="1"/>
  <c r="F296" i="8"/>
  <c r="E296" i="8"/>
  <c r="D296" i="8"/>
  <c r="G292" i="8"/>
  <c r="G291" i="8" s="1"/>
  <c r="F291" i="8"/>
  <c r="E291" i="8"/>
  <c r="D291" i="8"/>
  <c r="J290" i="8"/>
  <c r="G290" i="8"/>
  <c r="F290" i="8"/>
  <c r="E290" i="8"/>
  <c r="D290" i="8"/>
  <c r="G289" i="8"/>
  <c r="F289" i="8"/>
  <c r="E289" i="8"/>
  <c r="D289" i="8"/>
  <c r="G288" i="8"/>
  <c r="F288" i="8"/>
  <c r="E288" i="8"/>
  <c r="D288" i="8"/>
  <c r="F287" i="8"/>
  <c r="E287" i="8"/>
  <c r="E286" i="8" s="1"/>
  <c r="D287" i="8"/>
  <c r="D286" i="8" s="1"/>
  <c r="G282" i="8"/>
  <c r="G281" i="8" s="1"/>
  <c r="F281" i="8"/>
  <c r="E281" i="8"/>
  <c r="D281" i="8"/>
  <c r="G277" i="8"/>
  <c r="G276" i="8" s="1"/>
  <c r="F276" i="8"/>
  <c r="E276" i="8"/>
  <c r="D276" i="8"/>
  <c r="G272" i="8"/>
  <c r="G271" i="8"/>
  <c r="F271" i="8"/>
  <c r="E271" i="8"/>
  <c r="D271" i="8"/>
  <c r="G267" i="8"/>
  <c r="G266" i="8" s="1"/>
  <c r="F266" i="8"/>
  <c r="E266" i="8"/>
  <c r="D266" i="8"/>
  <c r="J265" i="8"/>
  <c r="G265" i="8"/>
  <c r="F265" i="8"/>
  <c r="E265" i="8"/>
  <c r="D265" i="8"/>
  <c r="G264" i="8"/>
  <c r="F264" i="8"/>
  <c r="E264" i="8"/>
  <c r="D264" i="8"/>
  <c r="G263" i="8"/>
  <c r="F263" i="8"/>
  <c r="E263" i="8"/>
  <c r="D263" i="8"/>
  <c r="D261" i="8" s="1"/>
  <c r="F262" i="8"/>
  <c r="G262" i="8"/>
  <c r="G261" i="8"/>
  <c r="E262" i="8"/>
  <c r="D262" i="8"/>
  <c r="D256" i="8"/>
  <c r="D251" i="8"/>
  <c r="D246" i="8"/>
  <c r="D241" i="8"/>
  <c r="G236" i="8"/>
  <c r="F236" i="8"/>
  <c r="E236" i="8"/>
  <c r="D236" i="8"/>
  <c r="G231" i="8"/>
  <c r="F231" i="8"/>
  <c r="E231" i="8"/>
  <c r="D231" i="8"/>
  <c r="J230" i="8"/>
  <c r="F230" i="8"/>
  <c r="F225" i="8" s="1"/>
  <c r="E230" i="8"/>
  <c r="D230" i="8"/>
  <c r="F229" i="8"/>
  <c r="F224" i="8" s="1"/>
  <c r="E229" i="8"/>
  <c r="E224" i="8" s="1"/>
  <c r="D229" i="8"/>
  <c r="D224" i="8" s="1"/>
  <c r="F228" i="8"/>
  <c r="E228" i="8"/>
  <c r="D228" i="8"/>
  <c r="D223" i="8" s="1"/>
  <c r="F227" i="8"/>
  <c r="E227" i="8"/>
  <c r="D227" i="8"/>
  <c r="J225" i="8"/>
  <c r="J332" i="8"/>
  <c r="J333" i="8"/>
  <c r="J334" i="8"/>
  <c r="J336" i="8"/>
  <c r="J340" i="8" s="1"/>
  <c r="D337" i="8"/>
  <c r="E337" i="8"/>
  <c r="F337" i="8"/>
  <c r="F336" i="8" s="1"/>
  <c r="D338" i="8"/>
  <c r="E338" i="8"/>
  <c r="F338" i="8"/>
  <c r="D339" i="8"/>
  <c r="E339" i="8"/>
  <c r="F339" i="8"/>
  <c r="D340" i="8"/>
  <c r="E340" i="8"/>
  <c r="F340" i="8"/>
  <c r="D341" i="8"/>
  <c r="E341" i="8"/>
  <c r="F341" i="8"/>
  <c r="D346" i="8"/>
  <c r="E346" i="8"/>
  <c r="F346" i="8"/>
  <c r="D351" i="8"/>
  <c r="E351" i="8"/>
  <c r="F351" i="8"/>
  <c r="D356" i="8"/>
  <c r="E356" i="8"/>
  <c r="F356" i="8"/>
  <c r="D361" i="8"/>
  <c r="E361" i="8"/>
  <c r="F361" i="8"/>
  <c r="D366" i="8"/>
  <c r="E366" i="8"/>
  <c r="F366" i="8"/>
  <c r="D371" i="8"/>
  <c r="E371" i="8"/>
  <c r="F371" i="8"/>
  <c r="D376" i="8"/>
  <c r="E376" i="8"/>
  <c r="F376" i="8"/>
  <c r="D381" i="8"/>
  <c r="E381" i="8"/>
  <c r="F381" i="8"/>
  <c r="D386" i="8"/>
  <c r="E386" i="8"/>
  <c r="F386" i="8"/>
  <c r="D391" i="8"/>
  <c r="E391" i="8"/>
  <c r="F391" i="8"/>
  <c r="D396" i="8"/>
  <c r="E396" i="8"/>
  <c r="F396" i="8"/>
  <c r="J401" i="8"/>
  <c r="J405" i="8" s="1"/>
  <c r="D402" i="8"/>
  <c r="E402" i="8"/>
  <c r="F402" i="8"/>
  <c r="D403" i="8"/>
  <c r="E403" i="8"/>
  <c r="F403" i="8"/>
  <c r="D404" i="8"/>
  <c r="E404" i="8"/>
  <c r="F404" i="8"/>
  <c r="D405" i="8"/>
  <c r="D401" i="8" s="1"/>
  <c r="E405" i="8"/>
  <c r="F405" i="8"/>
  <c r="D406" i="8"/>
  <c r="G406" i="8" s="1"/>
  <c r="E406" i="8"/>
  <c r="F406" i="8"/>
  <c r="G407" i="8"/>
  <c r="D411" i="8"/>
  <c r="E411" i="8"/>
  <c r="F411" i="8"/>
  <c r="J416" i="8"/>
  <c r="D417" i="8"/>
  <c r="E417" i="8"/>
  <c r="E416" i="8" s="1"/>
  <c r="F417" i="8"/>
  <c r="D418" i="8"/>
  <c r="E418" i="8"/>
  <c r="F418" i="8"/>
  <c r="D419" i="8"/>
  <c r="E419" i="8"/>
  <c r="F419" i="8"/>
  <c r="D420" i="8"/>
  <c r="E420" i="8"/>
  <c r="F420" i="8"/>
  <c r="J420" i="8"/>
  <c r="D421" i="8"/>
  <c r="E421" i="8"/>
  <c r="F421" i="8"/>
  <c r="D426" i="8"/>
  <c r="E426" i="8"/>
  <c r="F426" i="8"/>
  <c r="D431" i="8"/>
  <c r="E431" i="8"/>
  <c r="F431" i="8"/>
  <c r="D436" i="8"/>
  <c r="E436" i="8"/>
  <c r="F436" i="8"/>
  <c r="D441" i="8"/>
  <c r="E441" i="8"/>
  <c r="F441" i="8"/>
  <c r="D446" i="8"/>
  <c r="E446" i="8"/>
  <c r="F446" i="8"/>
  <c r="J451" i="8"/>
  <c r="J455" i="8" s="1"/>
  <c r="D452" i="8"/>
  <c r="E452" i="8"/>
  <c r="F452" i="8"/>
  <c r="D453" i="8"/>
  <c r="E453" i="8"/>
  <c r="F453" i="8"/>
  <c r="D454" i="8"/>
  <c r="E454" i="8"/>
  <c r="F454" i="8"/>
  <c r="D455" i="8"/>
  <c r="E455" i="8"/>
  <c r="F455" i="8"/>
  <c r="D461" i="8"/>
  <c r="E461" i="8"/>
  <c r="F461" i="8"/>
  <c r="D466" i="8"/>
  <c r="E466" i="8"/>
  <c r="F466" i="8"/>
  <c r="D471" i="8"/>
  <c r="E471" i="8"/>
  <c r="F471" i="8"/>
  <c r="D476" i="8"/>
  <c r="E476" i="8"/>
  <c r="F476" i="8"/>
  <c r="D481" i="8"/>
  <c r="E481" i="8"/>
  <c r="F481" i="8"/>
  <c r="J486" i="8"/>
  <c r="J490" i="8" s="1"/>
  <c r="D487" i="8"/>
  <c r="G487" i="8" s="1"/>
  <c r="E487" i="8"/>
  <c r="F487" i="8"/>
  <c r="D488" i="8"/>
  <c r="E488" i="8"/>
  <c r="F488" i="8"/>
  <c r="G488" i="8" s="1"/>
  <c r="D489" i="8"/>
  <c r="E489" i="8"/>
  <c r="F489" i="8"/>
  <c r="D490" i="8"/>
  <c r="E490" i="8"/>
  <c r="F490" i="8"/>
  <c r="D491" i="8"/>
  <c r="E491" i="8"/>
  <c r="F491" i="8"/>
  <c r="G492" i="8"/>
  <c r="G493" i="8"/>
  <c r="G495" i="8"/>
  <c r="D496" i="8"/>
  <c r="E496" i="8"/>
  <c r="F496" i="8"/>
  <c r="D501" i="8"/>
  <c r="E501" i="8"/>
  <c r="F501" i="8"/>
  <c r="D506" i="8"/>
  <c r="E506" i="8"/>
  <c r="F506" i="8"/>
  <c r="J511" i="8"/>
  <c r="J515" i="8" s="1"/>
  <c r="D513" i="8"/>
  <c r="E513" i="8"/>
  <c r="F513" i="8"/>
  <c r="D514" i="8"/>
  <c r="E514" i="8"/>
  <c r="F514" i="8"/>
  <c r="F511" i="8" s="1"/>
  <c r="D515" i="8"/>
  <c r="E515" i="8"/>
  <c r="F515" i="8"/>
  <c r="G515" i="8"/>
  <c r="D516" i="8"/>
  <c r="E516" i="8"/>
  <c r="F516" i="8"/>
  <c r="G516" i="8"/>
  <c r="G518" i="8"/>
  <c r="D522" i="8"/>
  <c r="D512" i="8"/>
  <c r="D332" i="8"/>
  <c r="E522" i="8"/>
  <c r="E512" i="8" s="1"/>
  <c r="F522" i="8"/>
  <c r="F521" i="8"/>
  <c r="G525" i="8"/>
  <c r="D526" i="8"/>
  <c r="E526" i="8"/>
  <c r="F526" i="8"/>
  <c r="J532" i="8"/>
  <c r="J533" i="8"/>
  <c r="J534" i="8"/>
  <c r="J536" i="8"/>
  <c r="D537" i="8"/>
  <c r="E537" i="8"/>
  <c r="D538" i="8"/>
  <c r="E538" i="8"/>
  <c r="E533" i="8" s="1"/>
  <c r="F538" i="8"/>
  <c r="D539" i="8"/>
  <c r="E539" i="8"/>
  <c r="F539" i="8"/>
  <c r="F534" i="8"/>
  <c r="D540" i="8"/>
  <c r="E540" i="8"/>
  <c r="F540" i="8"/>
  <c r="J540" i="8"/>
  <c r="D541" i="8"/>
  <c r="E541" i="8"/>
  <c r="F542" i="8"/>
  <c r="F537" i="8" s="1"/>
  <c r="G542" i="8"/>
  <c r="J546" i="8"/>
  <c r="J21" i="8" s="1"/>
  <c r="D547" i="8"/>
  <c r="E547" i="8"/>
  <c r="E532" i="8" s="1"/>
  <c r="F547" i="8"/>
  <c r="F546" i="8" s="1"/>
  <c r="D548" i="8"/>
  <c r="E548" i="8"/>
  <c r="F548" i="8"/>
  <c r="G548" i="8"/>
  <c r="D549" i="8"/>
  <c r="E549" i="8"/>
  <c r="F549" i="8"/>
  <c r="G549" i="8"/>
  <c r="D550" i="8"/>
  <c r="E550" i="8"/>
  <c r="E535" i="8" s="1"/>
  <c r="F550" i="8"/>
  <c r="G550" i="8"/>
  <c r="D551" i="8"/>
  <c r="E551" i="8"/>
  <c r="F551" i="8"/>
  <c r="G552" i="8"/>
  <c r="G547" i="8" s="1"/>
  <c r="G546" i="8" s="1"/>
  <c r="D546" i="8"/>
  <c r="F222" i="8"/>
  <c r="J331" i="8"/>
  <c r="D225" i="8"/>
  <c r="F535" i="8"/>
  <c r="D535" i="8"/>
  <c r="G402" i="8"/>
  <c r="F512" i="8"/>
  <c r="F332" i="8"/>
  <c r="F486" i="8"/>
  <c r="E534" i="8"/>
  <c r="E335" i="8"/>
  <c r="D334" i="8"/>
  <c r="F401" i="8"/>
  <c r="G401" i="8" s="1"/>
  <c r="D521" i="8"/>
  <c r="D336" i="8"/>
  <c r="F541" i="8"/>
  <c r="G541" i="8" s="1"/>
  <c r="E178" i="8"/>
  <c r="E179" i="8"/>
  <c r="E180" i="8"/>
  <c r="E177" i="8"/>
  <c r="E146" i="8"/>
  <c r="E56" i="8"/>
  <c r="E52" i="8"/>
  <c r="E37" i="8"/>
  <c r="E142" i="8"/>
  <c r="E93" i="8"/>
  <c r="F87" i="8"/>
  <c r="E86" i="8"/>
  <c r="J33" i="8"/>
  <c r="J18" i="8" s="1"/>
  <c r="J174" i="8"/>
  <c r="J172" i="8"/>
  <c r="J171" i="8"/>
  <c r="J175" i="8" s="1"/>
  <c r="J215" i="8"/>
  <c r="J195" i="8"/>
  <c r="J180" i="8"/>
  <c r="J145" i="8"/>
  <c r="I7" i="2"/>
  <c r="J7" i="2"/>
  <c r="K7" i="2"/>
  <c r="L7" i="2"/>
  <c r="M7" i="2"/>
  <c r="I8" i="2"/>
  <c r="J8" i="2"/>
  <c r="K8" i="2"/>
  <c r="L8" i="2"/>
  <c r="M8" i="2"/>
  <c r="J9" i="2"/>
  <c r="N9" i="2" s="1"/>
  <c r="K9" i="2"/>
  <c r="L9" i="2"/>
  <c r="M9" i="2"/>
  <c r="H8" i="2"/>
  <c r="H6" i="2" s="1"/>
  <c r="H7" i="2"/>
  <c r="N18" i="2"/>
  <c r="N15" i="2"/>
  <c r="M15" i="2"/>
  <c r="L15" i="2"/>
  <c r="K15" i="2"/>
  <c r="J15" i="2"/>
  <c r="I15" i="2"/>
  <c r="H15" i="2"/>
  <c r="I9" i="2"/>
  <c r="H9" i="2"/>
  <c r="F52" i="8"/>
  <c r="E53" i="8"/>
  <c r="F53" i="8" s="1"/>
  <c r="J91" i="8"/>
  <c r="J95" i="8"/>
  <c r="J51" i="8"/>
  <c r="J55" i="8" s="1"/>
  <c r="J36" i="8"/>
  <c r="J40" i="8" s="1"/>
  <c r="F218" i="8"/>
  <c r="F219" i="8"/>
  <c r="F214" i="8" s="1"/>
  <c r="F220" i="8"/>
  <c r="F217" i="8"/>
  <c r="F212" i="8" s="1"/>
  <c r="F208" i="8"/>
  <c r="F209" i="8"/>
  <c r="F210" i="8"/>
  <c r="F207" i="8"/>
  <c r="F198" i="8"/>
  <c r="F193" i="8" s="1"/>
  <c r="F199" i="8"/>
  <c r="F200" i="8"/>
  <c r="G200" i="8" s="1"/>
  <c r="F197" i="8"/>
  <c r="F192" i="8" s="1"/>
  <c r="F188" i="8"/>
  <c r="F189" i="8"/>
  <c r="F190" i="8"/>
  <c r="F187" i="8"/>
  <c r="G187" i="8" s="1"/>
  <c r="F183" i="8"/>
  <c r="G183" i="8" s="1"/>
  <c r="F184" i="8"/>
  <c r="F185" i="8"/>
  <c r="G185" i="8" s="1"/>
  <c r="F182" i="8"/>
  <c r="G182" i="8" s="1"/>
  <c r="F168" i="8"/>
  <c r="F169" i="8"/>
  <c r="F170" i="8"/>
  <c r="F167" i="8"/>
  <c r="G167" i="8" s="1"/>
  <c r="F163" i="8"/>
  <c r="F164" i="8"/>
  <c r="F165" i="8"/>
  <c r="F158" i="8"/>
  <c r="F159" i="8"/>
  <c r="F160" i="8"/>
  <c r="G160" i="8" s="1"/>
  <c r="F157" i="8"/>
  <c r="G157" i="8" s="1"/>
  <c r="F153" i="8"/>
  <c r="G153" i="8" s="1"/>
  <c r="F154" i="8"/>
  <c r="F155" i="8"/>
  <c r="F152" i="8"/>
  <c r="F148" i="8"/>
  <c r="F149" i="8"/>
  <c r="F150" i="8"/>
  <c r="F138" i="8"/>
  <c r="G138" i="8" s="1"/>
  <c r="F139" i="8"/>
  <c r="G139" i="8" s="1"/>
  <c r="F140" i="8"/>
  <c r="F137" i="8"/>
  <c r="F133" i="8"/>
  <c r="F134" i="8"/>
  <c r="F135" i="8"/>
  <c r="F128" i="8"/>
  <c r="F129" i="8"/>
  <c r="F130" i="8"/>
  <c r="F123" i="8"/>
  <c r="F124" i="8"/>
  <c r="F125" i="8"/>
  <c r="F118" i="8"/>
  <c r="G118" i="8" s="1"/>
  <c r="F119" i="8"/>
  <c r="F120" i="8"/>
  <c r="F113" i="8"/>
  <c r="F114" i="8"/>
  <c r="F115" i="8"/>
  <c r="F108" i="8"/>
  <c r="G108" i="8" s="1"/>
  <c r="F109" i="8"/>
  <c r="F110" i="8"/>
  <c r="F107" i="8"/>
  <c r="F103" i="8"/>
  <c r="F104" i="8"/>
  <c r="F105" i="8"/>
  <c r="F102" i="8"/>
  <c r="F98" i="8"/>
  <c r="F99" i="8"/>
  <c r="F100" i="8"/>
  <c r="F97" i="8"/>
  <c r="F88" i="8"/>
  <c r="F86" i="8" s="1"/>
  <c r="F89" i="8"/>
  <c r="F90" i="8"/>
  <c r="F78" i="8"/>
  <c r="F79" i="8"/>
  <c r="F80" i="8"/>
  <c r="F77" i="8"/>
  <c r="F76" i="8" s="1"/>
  <c r="G76" i="8" s="1"/>
  <c r="F73" i="8"/>
  <c r="F74" i="8"/>
  <c r="F75" i="8"/>
  <c r="F72" i="8"/>
  <c r="G72" i="8" s="1"/>
  <c r="F58" i="8"/>
  <c r="G58" i="8" s="1"/>
  <c r="F59" i="8"/>
  <c r="F54" i="8" s="1"/>
  <c r="F60" i="8"/>
  <c r="F55" i="8" s="1"/>
  <c r="F48" i="8"/>
  <c r="G48" i="8"/>
  <c r="F49" i="8"/>
  <c r="F46" i="8" s="1"/>
  <c r="F50" i="8"/>
  <c r="G50" i="8" s="1"/>
  <c r="F43" i="8"/>
  <c r="F38" i="8" s="1"/>
  <c r="F44" i="8"/>
  <c r="F45" i="8"/>
  <c r="F42" i="8"/>
  <c r="G42" i="8" s="1"/>
  <c r="F83" i="8"/>
  <c r="G83" i="8" s="1"/>
  <c r="F84" i="8"/>
  <c r="F85" i="8"/>
  <c r="F82" i="8"/>
  <c r="G82" i="8"/>
  <c r="D93" i="8"/>
  <c r="D92" i="8"/>
  <c r="F117" i="8"/>
  <c r="E116" i="8"/>
  <c r="D116" i="8"/>
  <c r="G117" i="8"/>
  <c r="D53" i="8"/>
  <c r="D52" i="8"/>
  <c r="E81" i="8"/>
  <c r="D81" i="8"/>
  <c r="G77" i="8"/>
  <c r="E76" i="8"/>
  <c r="D76" i="8"/>
  <c r="J22" i="8"/>
  <c r="J23" i="8"/>
  <c r="J24" i="8"/>
  <c r="D27" i="8"/>
  <c r="E27" i="8"/>
  <c r="F27" i="8"/>
  <c r="F26" i="8" s="1"/>
  <c r="D28" i="8"/>
  <c r="E28" i="8"/>
  <c r="F28" i="8"/>
  <c r="J28" i="8"/>
  <c r="D29" i="8"/>
  <c r="G29" i="8" s="1"/>
  <c r="E29" i="8"/>
  <c r="F29" i="8"/>
  <c r="E30" i="8"/>
  <c r="F30" i="8"/>
  <c r="G30" i="8" s="1"/>
  <c r="D37" i="8"/>
  <c r="D38" i="8"/>
  <c r="E38" i="8"/>
  <c r="D39" i="8"/>
  <c r="E39" i="8"/>
  <c r="D40" i="8"/>
  <c r="D35" i="8" s="1"/>
  <c r="E40" i="8"/>
  <c r="F40" i="8"/>
  <c r="F35" i="8" s="1"/>
  <c r="D41" i="8"/>
  <c r="E41" i="8"/>
  <c r="D46" i="8"/>
  <c r="E46" i="8"/>
  <c r="F47" i="8"/>
  <c r="D54" i="8"/>
  <c r="E54" i="8"/>
  <c r="E34" i="8" s="1"/>
  <c r="D55" i="8"/>
  <c r="E55" i="8"/>
  <c r="D56" i="8"/>
  <c r="G57" i="8"/>
  <c r="D61" i="8"/>
  <c r="E61" i="8"/>
  <c r="F61" i="8"/>
  <c r="G62" i="8"/>
  <c r="G63" i="8"/>
  <c r="G64" i="8"/>
  <c r="G65" i="8"/>
  <c r="D66" i="8"/>
  <c r="E66" i="8"/>
  <c r="F66" i="8"/>
  <c r="G67" i="8"/>
  <c r="G68" i="8"/>
  <c r="G69" i="8"/>
  <c r="G70" i="8"/>
  <c r="D71" i="8"/>
  <c r="E71" i="8"/>
  <c r="D86" i="8"/>
  <c r="G87" i="8"/>
  <c r="G86" i="8" s="1"/>
  <c r="D94" i="8"/>
  <c r="D95" i="8"/>
  <c r="D96" i="8"/>
  <c r="E96" i="8"/>
  <c r="G98" i="8"/>
  <c r="D101" i="8"/>
  <c r="E101" i="8"/>
  <c r="D106" i="8"/>
  <c r="E106" i="8"/>
  <c r="G107" i="8"/>
  <c r="D111" i="8"/>
  <c r="E111" i="8"/>
  <c r="F112" i="8"/>
  <c r="D121" i="8"/>
  <c r="E121" i="8"/>
  <c r="F122" i="8"/>
  <c r="F121" i="8" s="1"/>
  <c r="G121" i="8" s="1"/>
  <c r="D126" i="8"/>
  <c r="E126" i="8"/>
  <c r="F127" i="8"/>
  <c r="F126" i="8" s="1"/>
  <c r="G126" i="8" s="1"/>
  <c r="D131" i="8"/>
  <c r="E131" i="8"/>
  <c r="F132" i="8"/>
  <c r="D136" i="8"/>
  <c r="E136" i="8"/>
  <c r="G140" i="8"/>
  <c r="D142" i="8"/>
  <c r="D143" i="8"/>
  <c r="D141" i="8" s="1"/>
  <c r="E143" i="8"/>
  <c r="D145" i="8"/>
  <c r="G145" i="8" s="1"/>
  <c r="E145" i="8"/>
  <c r="E35" i="8" s="1"/>
  <c r="E20" i="8" s="1"/>
  <c r="D146" i="8"/>
  <c r="F147" i="8"/>
  <c r="G147" i="8" s="1"/>
  <c r="D151" i="8"/>
  <c r="E151" i="8"/>
  <c r="D156" i="8"/>
  <c r="E156" i="8"/>
  <c r="G158" i="8"/>
  <c r="D161" i="8"/>
  <c r="E161" i="8"/>
  <c r="F162" i="8"/>
  <c r="F161" i="8" s="1"/>
  <c r="D166" i="8"/>
  <c r="E166" i="8"/>
  <c r="D177" i="8"/>
  <c r="F177" i="8"/>
  <c r="D178" i="8"/>
  <c r="D179" i="8"/>
  <c r="F179" i="8"/>
  <c r="D180" i="8"/>
  <c r="D181" i="8"/>
  <c r="E181" i="8"/>
  <c r="D186" i="8"/>
  <c r="E186" i="8"/>
  <c r="D192" i="8"/>
  <c r="D172" i="8" s="1"/>
  <c r="E192" i="8"/>
  <c r="E191" i="8" s="1"/>
  <c r="D193" i="8"/>
  <c r="E193" i="8"/>
  <c r="E194" i="8"/>
  <c r="F194" i="8"/>
  <c r="G194" i="8" s="1"/>
  <c r="D195" i="8"/>
  <c r="E195" i="8"/>
  <c r="E196" i="8"/>
  <c r="G198" i="8"/>
  <c r="G199" i="8"/>
  <c r="D206" i="8"/>
  <c r="E206" i="8"/>
  <c r="G209" i="8"/>
  <c r="D212" i="8"/>
  <c r="E212" i="8"/>
  <c r="D213" i="8"/>
  <c r="E213" i="8"/>
  <c r="F213" i="8"/>
  <c r="D214" i="8"/>
  <c r="E214" i="8"/>
  <c r="D215" i="8"/>
  <c r="E215" i="8"/>
  <c r="F215" i="8"/>
  <c r="D216" i="8"/>
  <c r="E216" i="8"/>
  <c r="F216" i="8"/>
  <c r="G112" i="8"/>
  <c r="E91" i="8"/>
  <c r="D196" i="8"/>
  <c r="G47" i="8"/>
  <c r="D194" i="8"/>
  <c r="D174" i="8" s="1"/>
  <c r="D25" i="8"/>
  <c r="G132" i="8"/>
  <c r="G122" i="8"/>
  <c r="D51" i="8"/>
  <c r="G52" i="8"/>
  <c r="D32" i="8"/>
  <c r="G11" i="6"/>
  <c r="G10" i="6"/>
  <c r="G9" i="6"/>
  <c r="G8" i="6"/>
  <c r="G7" i="6"/>
  <c r="E36" i="8"/>
  <c r="E211" i="8"/>
  <c r="G40" i="8"/>
  <c r="F131" i="8"/>
  <c r="G97" i="8"/>
  <c r="G287" i="8"/>
  <c r="G286" i="8" s="1"/>
  <c r="F261" i="8"/>
  <c r="F532" i="8" l="1"/>
  <c r="G537" i="8"/>
  <c r="F536" i="8"/>
  <c r="G131" i="8"/>
  <c r="G27" i="8"/>
  <c r="E172" i="8"/>
  <c r="E173" i="8"/>
  <c r="E171" i="8" s="1"/>
  <c r="D175" i="8"/>
  <c r="G177" i="8"/>
  <c r="G161" i="8"/>
  <c r="G61" i="8"/>
  <c r="D33" i="8"/>
  <c r="G28" i="8"/>
  <c r="E26" i="8"/>
  <c r="J25" i="8"/>
  <c r="F81" i="8"/>
  <c r="G81" i="8" s="1"/>
  <c r="F101" i="8"/>
  <c r="G101" i="8" s="1"/>
  <c r="F116" i="8"/>
  <c r="G116" i="8" s="1"/>
  <c r="F136" i="8"/>
  <c r="G136" i="8" s="1"/>
  <c r="M6" i="2"/>
  <c r="I6" i="2"/>
  <c r="E175" i="8"/>
  <c r="E10" i="8" s="1"/>
  <c r="G551" i="8"/>
  <c r="D335" i="8"/>
  <c r="D532" i="8"/>
  <c r="D533" i="8"/>
  <c r="D8" i="8" s="1"/>
  <c r="G490" i="8"/>
  <c r="D451" i="8"/>
  <c r="D333" i="8"/>
  <c r="J335" i="8"/>
  <c r="E311" i="8"/>
  <c r="D173" i="8"/>
  <c r="D176" i="8"/>
  <c r="D211" i="8"/>
  <c r="G66" i="8"/>
  <c r="F71" i="8"/>
  <c r="G71" i="8" s="1"/>
  <c r="F96" i="8"/>
  <c r="G96" i="8" s="1"/>
  <c r="F111" i="8"/>
  <c r="G111" i="8" s="1"/>
  <c r="F206" i="8"/>
  <c r="G206" i="8" s="1"/>
  <c r="K6" i="2"/>
  <c r="L6" i="2"/>
  <c r="E176" i="8"/>
  <c r="D534" i="8"/>
  <c r="E511" i="8"/>
  <c r="D511" i="8"/>
  <c r="G491" i="8"/>
  <c r="E451" i="8"/>
  <c r="F451" i="8"/>
  <c r="F335" i="8"/>
  <c r="G335" i="8" s="1"/>
  <c r="E336" i="8"/>
  <c r="F226" i="8"/>
  <c r="D24" i="8"/>
  <c r="E222" i="8"/>
  <c r="E225" i="8"/>
  <c r="E25" i="8" s="1"/>
  <c r="E15" i="8" s="1"/>
  <c r="N11" i="2"/>
  <c r="J7" i="8"/>
  <c r="D26" i="8"/>
  <c r="D91" i="8"/>
  <c r="G46" i="8"/>
  <c r="F106" i="8"/>
  <c r="G106" i="8" s="1"/>
  <c r="F146" i="8"/>
  <c r="G146" i="8" s="1"/>
  <c r="J6" i="2"/>
  <c r="N6" i="2" s="1"/>
  <c r="E141" i="8"/>
  <c r="D331" i="8"/>
  <c r="G511" i="8"/>
  <c r="E332" i="8"/>
  <c r="D23" i="8"/>
  <c r="E24" i="8"/>
  <c r="F25" i="8"/>
  <c r="G25" i="8" s="1"/>
  <c r="F223" i="8"/>
  <c r="F23" i="8" s="1"/>
  <c r="G23" i="8" s="1"/>
  <c r="O11" i="2"/>
  <c r="D34" i="8"/>
  <c r="G26" i="8"/>
  <c r="F93" i="8"/>
  <c r="G93" i="8" s="1"/>
  <c r="F151" i="8"/>
  <c r="G151" i="8" s="1"/>
  <c r="F156" i="8"/>
  <c r="G156" i="8" s="1"/>
  <c r="F166" i="8"/>
  <c r="G166" i="8" s="1"/>
  <c r="F186" i="8"/>
  <c r="G186" i="8" s="1"/>
  <c r="F174" i="8"/>
  <c r="G174" i="8" s="1"/>
  <c r="G332" i="8"/>
  <c r="F533" i="8"/>
  <c r="F531" i="8" s="1"/>
  <c r="E531" i="8"/>
  <c r="G521" i="8"/>
  <c r="E486" i="8"/>
  <c r="F416" i="8"/>
  <c r="D416" i="8"/>
  <c r="F334" i="8"/>
  <c r="E333" i="8"/>
  <c r="F333" i="8"/>
  <c r="G333" i="8" s="1"/>
  <c r="D226" i="8"/>
  <c r="E226" i="8"/>
  <c r="F24" i="8"/>
  <c r="J531" i="8"/>
  <c r="J535" i="8" s="1"/>
  <c r="J13" i="8"/>
  <c r="J9" i="8"/>
  <c r="J14" i="8"/>
  <c r="J31" i="8"/>
  <c r="J16" i="8" s="1"/>
  <c r="G35" i="8"/>
  <c r="D18" i="8"/>
  <c r="D13" i="8" s="1"/>
  <c r="E22" i="8"/>
  <c r="D9" i="8"/>
  <c r="D19" i="8"/>
  <c r="D14" i="8" s="1"/>
  <c r="D10" i="8"/>
  <c r="D20" i="8"/>
  <c r="D15" i="8" s="1"/>
  <c r="G192" i="8"/>
  <c r="F51" i="8"/>
  <c r="G51" i="8" s="1"/>
  <c r="G53" i="8"/>
  <c r="G532" i="8"/>
  <c r="D171" i="8"/>
  <c r="D31" i="8"/>
  <c r="F211" i="8"/>
  <c r="D531" i="8"/>
  <c r="G24" i="8"/>
  <c r="G312" i="8"/>
  <c r="G311" i="8" s="1"/>
  <c r="N7" i="2"/>
  <c r="F22" i="8"/>
  <c r="F195" i="8"/>
  <c r="F191" i="8" s="1"/>
  <c r="G191" i="8" s="1"/>
  <c r="F181" i="8"/>
  <c r="G181" i="8" s="1"/>
  <c r="G127" i="8"/>
  <c r="F178" i="8"/>
  <c r="E401" i="8"/>
  <c r="F331" i="8"/>
  <c r="G331" i="8" s="1"/>
  <c r="F92" i="8"/>
  <c r="F41" i="8"/>
  <c r="G41" i="8" s="1"/>
  <c r="F196" i="8"/>
  <c r="G196" i="8" s="1"/>
  <c r="D191" i="8"/>
  <c r="J550" i="8"/>
  <c r="D17" i="8"/>
  <c r="D36" i="8"/>
  <c r="F172" i="8"/>
  <c r="J17" i="8"/>
  <c r="F180" i="8"/>
  <c r="F20" i="8" s="1"/>
  <c r="G162" i="8"/>
  <c r="F143" i="8"/>
  <c r="G143" i="8" s="1"/>
  <c r="J26" i="8"/>
  <c r="J30" i="8" s="1"/>
  <c r="G197" i="8"/>
  <c r="D536" i="8"/>
  <c r="E536" i="8"/>
  <c r="D486" i="8"/>
  <c r="G486" i="8" s="1"/>
  <c r="D222" i="8"/>
  <c r="G222" i="8" s="1"/>
  <c r="E223" i="8"/>
  <c r="E23" i="8" s="1"/>
  <c r="E261" i="8"/>
  <c r="E546" i="8"/>
  <c r="E521" i="8"/>
  <c r="E51" i="8"/>
  <c r="F39" i="8"/>
  <c r="F34" i="8" s="1"/>
  <c r="F142" i="8"/>
  <c r="J8" i="8"/>
  <c r="E33" i="8"/>
  <c r="G152" i="8"/>
  <c r="G49" i="8"/>
  <c r="G137" i="8"/>
  <c r="E32" i="8"/>
  <c r="F286" i="8"/>
  <c r="F56" i="8"/>
  <c r="G56" i="8" s="1"/>
  <c r="E174" i="8"/>
  <c r="G102" i="8"/>
  <c r="F37" i="8"/>
  <c r="E334" i="8"/>
  <c r="E19" i="8" s="1"/>
  <c r="E14" i="8" s="1"/>
  <c r="D7" i="8" l="1"/>
  <c r="J11" i="8"/>
  <c r="F176" i="8"/>
  <c r="G176" i="8" s="1"/>
  <c r="G536" i="8"/>
  <c r="F221" i="8"/>
  <c r="J6" i="8"/>
  <c r="J10" i="8" s="1"/>
  <c r="J35" i="8"/>
  <c r="E17" i="8"/>
  <c r="E31" i="8"/>
  <c r="E7" i="8"/>
  <c r="E18" i="8"/>
  <c r="E13" i="8" s="1"/>
  <c r="E8" i="8"/>
  <c r="G178" i="8"/>
  <c r="F173" i="8"/>
  <c r="G173" i="8" s="1"/>
  <c r="F21" i="8"/>
  <c r="F9" i="8"/>
  <c r="G9" i="8" s="1"/>
  <c r="F19" i="8"/>
  <c r="G172" i="8"/>
  <c r="F91" i="8"/>
  <c r="G91" i="8" s="1"/>
  <c r="G92" i="8"/>
  <c r="F15" i="8"/>
  <c r="G15" i="8" s="1"/>
  <c r="G20" i="8"/>
  <c r="G142" i="8"/>
  <c r="F141" i="8"/>
  <c r="G141" i="8" s="1"/>
  <c r="J12" i="8"/>
  <c r="J15" i="8" s="1"/>
  <c r="J20" i="8"/>
  <c r="D16" i="8"/>
  <c r="D12" i="8"/>
  <c r="D11" i="8" s="1"/>
  <c r="G37" i="8"/>
  <c r="F32" i="8"/>
  <c r="F36" i="8"/>
  <c r="G36" i="8" s="1"/>
  <c r="D221" i="8"/>
  <c r="D22" i="8"/>
  <c r="D21" i="8" s="1"/>
  <c r="F175" i="8"/>
  <c r="G180" i="8"/>
  <c r="G221" i="8"/>
  <c r="E21" i="8"/>
  <c r="E9" i="8"/>
  <c r="F33" i="8"/>
  <c r="G531" i="8"/>
  <c r="E221" i="8"/>
  <c r="D6" i="8"/>
  <c r="E331" i="8"/>
  <c r="E6" i="8" l="1"/>
  <c r="F8" i="8"/>
  <c r="G8" i="8" s="1"/>
  <c r="F18" i="8"/>
  <c r="G33" i="8"/>
  <c r="G19" i="8"/>
  <c r="F14" i="8"/>
  <c r="G14" i="8" s="1"/>
  <c r="G175" i="8"/>
  <c r="F10" i="8"/>
  <c r="G10" i="8" s="1"/>
  <c r="G32" i="8"/>
  <c r="F31" i="8"/>
  <c r="G31" i="8" s="1"/>
  <c r="F17" i="8"/>
  <c r="F7" i="8"/>
  <c r="E12" i="8"/>
  <c r="E11" i="8" s="1"/>
  <c r="E16" i="8"/>
  <c r="G21" i="8"/>
  <c r="F171" i="8"/>
  <c r="G171" i="8" s="1"/>
  <c r="G22" i="8"/>
  <c r="F16" i="8" l="1"/>
  <c r="G16" i="8" s="1"/>
  <c r="G17" i="8"/>
  <c r="F12" i="8"/>
  <c r="G18" i="8"/>
  <c r="F13" i="8"/>
  <c r="G13" i="8" s="1"/>
  <c r="F6" i="8"/>
  <c r="G6" i="8" s="1"/>
  <c r="G7" i="8"/>
  <c r="F11" i="8" l="1"/>
  <c r="G11" i="8" s="1"/>
  <c r="G12" i="8"/>
</calcChain>
</file>

<file path=xl/sharedStrings.xml><?xml version="1.0" encoding="utf-8"?>
<sst xmlns="http://schemas.openxmlformats.org/spreadsheetml/2006/main" count="1403" uniqueCount="514">
  <si>
    <t>МРСХ МО, рыбоперерабатывающие предприятия Мурманской области</t>
  </si>
  <si>
    <t>4.2.1.</t>
  </si>
  <si>
    <t xml:space="preserve">Предоставление субсидии предприятиям, осуществляющим переработку водных биоресурсов, на возмещение части затрат на уплату процентов по кредитным договорам </t>
  </si>
  <si>
    <t xml:space="preserve">Предоставление государственной финансовой поддержки в форме субсидии не менее 3 береговым рыбоперерабатывающим предприятиям региона </t>
  </si>
  <si>
    <t>4.2.2.</t>
  </si>
  <si>
    <t>Осуществление проверки соблюдения рыбоперерабатывающими предприятиями  условий, целей и порядка предоставления субсидий на возмещение части затрат на уплату процентов по кредитам на закупку сырья и вспомогательных материалов</t>
  </si>
  <si>
    <t>Рассмотрение документов, предоставленных береговыми рыбоперерабатывающими предприятиями, на предмет соблюдения условий, целей и порядка субсидирования</t>
  </si>
  <si>
    <t>Основное мероприятие 3. 
Содействие в улучшении инвестиционного климата для субъектов рыбохозяйственного комплекса</t>
  </si>
  <si>
    <t>Наличие в регионе функционирующего рыбохозяйственного кластера</t>
  </si>
  <si>
    <t xml:space="preserve">МРСХ МО, предприятия рыбохозяйственного комплекса Мурманской области </t>
  </si>
  <si>
    <t>4.3.1.</t>
  </si>
  <si>
    <t xml:space="preserve">Обеспечение взаимодействия с федеральными органами государственной власти и рыбопромысловыми и рыбоперерабатывающими организациями по использованию механизмов государственной поддержки инвестиционной деятельности </t>
  </si>
  <si>
    <t>Методологическое и информационное содействие предприятиям рыбохозяйственного комплекса Мурманской области в реализации механизмов государственной поддержки, направленных на стимулирование инвестиций в рыбную отрасль</t>
  </si>
  <si>
    <t>4.3.2.</t>
  </si>
  <si>
    <t>Мониторинг реализации инвестиционных проектов по развитию рыбохозяйственного комплекса на территории Мурманской области</t>
  </si>
  <si>
    <t>Подготовка и предоставление в федеральный орган исполнительной власти в области рыболовства, органы исполнительной власти Мурманской области материалов о ходе реализации приоритетных инвестиционных проектов, направленных на развитие рыбохозяйственного комплекса региона</t>
  </si>
  <si>
    <t>4.3.3.</t>
  </si>
  <si>
    <t>Обеспечение взаимодействия с предприятиями рыбохозяйственного комплекса, использующими региональные налоговые льготы, для проведения оценки эффективности региональных налоговых льгот</t>
  </si>
  <si>
    <t>Доля организаций, предоставивших сведения для проведения оценки эффективности региональных налоговых льгот, в общем количестве организаций рыбохозяйственного комплекса, воспользовавшихся льготой, составит не менее 
60 %</t>
  </si>
  <si>
    <t>4.3.4.</t>
  </si>
  <si>
    <t>Обеспечение взаимодействия с предприятиями рыбохозяйственного комплекса для формирования прогноза потребности в кадрах в рыбной отрасли, в том числе для реализации инвестиционных проектов в рыбохозяйственном комплексе</t>
  </si>
  <si>
    <t>Формирование и направление в уполномоченные по вопросам образования и занятости населения органы государственной власти Мурманской области информации о планировании объемов подготовки рабочих и специалистов в образовательных организациях среднего и высшего профессионального образования по направлениям, соответствующим инвестиционным проектам организаций рыбохозяйственного комплекса Мурманской области</t>
  </si>
  <si>
    <t>4.3.5.</t>
  </si>
  <si>
    <t>Создание и развитие рыбохозяйственного кластера в Мурманской области</t>
  </si>
  <si>
    <t>Наличие в 2019 году подписанного соглашения об участии субъектов хозяйственной деятельности в рыбохозяйственном кластере.
Утверждение и реализация плана развития рыбохозяйственного кластера.</t>
  </si>
  <si>
    <t>4.3.6.</t>
  </si>
  <si>
    <t>Участие в организации ярморочно-выставочных мероприятий, конкурсов по различным направлениям деятельности предприятий рыбопромышленного комплекса, проводимых на территории Мурманской области и за ее пределами</t>
  </si>
  <si>
    <t>Продвижение на рынке продукции рыбной промышленности области, развитие рыбохозяйственного кластера</t>
  </si>
  <si>
    <t>МРСХ МО, предприятия рыбохозяйственного комплекса Мурманской области и их некоммерческие объединения</t>
  </si>
  <si>
    <t>Основное мероприятие 4. Проведение мониторинга состояния рыбопромышленного комплекса</t>
  </si>
  <si>
    <t>4.4.1.</t>
  </si>
  <si>
    <t>Мониторинг цен производителей рыбной продукции Мурманской области</t>
  </si>
  <si>
    <t>Сбор данных о текущих ценах на рыбопродукцию для внесения в систему мониторинга и прогнозирования продовольственной безопасности Российской Федерации</t>
  </si>
  <si>
    <t>4.4.2.</t>
  </si>
  <si>
    <t xml:space="preserve">Мониторинг объектов производства (выращивания) и реализации продукции промышленного рыбоводства </t>
  </si>
  <si>
    <t>Ежеквартальный сбор сведений организаций аквакультуры и ввод сводной информации по региону в систему государственного информационного обеспечения в сфере сельского хозяйства в части рыбоводства</t>
  </si>
  <si>
    <t>4.4.3.</t>
  </si>
  <si>
    <t xml:space="preserve">Подготовка материалов для разработки среднесрочного и долгосрочного прогнозов социально-экономического развития региона в сфере рыбохозяйственного комплекса </t>
  </si>
  <si>
    <t xml:space="preserve">Своевременное представление в уполномоченный орган государственной власти Мурманской области в сфере прогнозирования обоснованных прогнозов развития рыбохозяйственного комплекса в соответствии с порядком, утвержденным Правительством Мурманской области </t>
  </si>
  <si>
    <t>4.4.4.</t>
  </si>
  <si>
    <t>Мониторинг реализации мероприятий, осуществляемых в рыбохозяйственном комплексе региона</t>
  </si>
  <si>
    <t>Подготовка и предоставление в установленные сроки  информации в федеральные и региональные органы государственной власти о реализации мероприятий в рыбохозяйственном комплексе Мурманской области</t>
  </si>
  <si>
    <t>4.4.5.</t>
  </si>
  <si>
    <t>Мониторинг социально-экономического положения градо- и поселкообразующих организаций рыбохозяйственного комплекса</t>
  </si>
  <si>
    <t>Ежеквартальный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t>
  </si>
  <si>
    <t>4.4.6.</t>
  </si>
  <si>
    <t xml:space="preserve">Обеспечение ведения Реестра субъектов малого и среднего предпринимательства рыбохозяйственного комплекса Мурманской области - получателей поддержки </t>
  </si>
  <si>
    <t xml:space="preserve">Подготовка и предоставление в уполномоченный орган Мурманской области в сфере развития предпринимательства информации о субъектах малого и среднего предпринимательства рыбохозяйственного комплекса Мурманской области-получателях поддержки </t>
  </si>
  <si>
    <t>4.5.</t>
  </si>
  <si>
    <t>Основное мероприятие 5. Осуществление государственной поддержки субъектов аквакультуры</t>
  </si>
  <si>
    <t xml:space="preserve">1. Количество сформированных рыбоводных участков (нарастающим итогом). 
2. Прирост объема производства продукции товарной аквакультуры, включая товарную аквакультуру осетровых видов рыб, в рамках инвестиционных проектов, реализуемых с государственной поддержкой.
3. Объем введенных мощностей на объектах, реализуемых в рамках инвестиционных проектов, направленных на развитие товарной аквакультуры, построенных (реконструированных, модернизированных) с государственной поддержкой. </t>
  </si>
  <si>
    <t>МРСХ МО, предприятия аквакультуры Мурманской области</t>
  </si>
  <si>
    <t>4.5.1.</t>
  </si>
  <si>
    <t>Предоставление субсидии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</si>
  <si>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 xml:space="preserve">Предоставление государственной финансовой поддержки в форме субсидии не менее 2 предприятиям аквакультуры региона </t>
  </si>
  <si>
    <t>4.5.2.</t>
  </si>
  <si>
    <t>Осуществление проверки соблюдения условий, целей и порядка предоставления субсидий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</si>
  <si>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 xml:space="preserve">Рассмотрение документов, предоставленных предприятиями аквакультуры, на предмет соблюдения условий, целей и порядка субсидирования </t>
  </si>
  <si>
    <t>4.5.3.</t>
  </si>
  <si>
    <t>Осуществление организационного и технического обеспечения деятельности рабочей группы по развитию аквакультуры Мурманской области</t>
  </si>
  <si>
    <t>Прием и рассмотрение заявок, организация работы Комиссии по определению границ рыбоводных участков Мурманской области; проведение не менее 1 заседания в год</t>
  </si>
  <si>
    <t>4.5.4.</t>
  </si>
  <si>
    <t>Подготовка информационных и аналитических материалов, обеспечение взаимодействия с организациями аквакультуры по вопросам правоприменения в сфере рыбоводства, выработка решений по проблемным вопросам; проведение не менее 1 заседания в год</t>
  </si>
  <si>
    <t>Основное мероприятие 6. 
Осуществление мер по сохранению и пополнению запасов лососевых видов рыб</t>
  </si>
  <si>
    <t xml:space="preserve">МРСХ МО, научные организации, предприятия аквакультуры </t>
  </si>
  <si>
    <t>4.6.1.</t>
  </si>
  <si>
    <t xml:space="preserve">Осуществление рыбохозяйственных мероприятий в целях сохранения водных биологических ресурсов </t>
  </si>
  <si>
    <t>Проведение очистки береговой полосы водных объектов рыбохозяйственного значения от мусора, протяженностью не менее 10 км в год</t>
  </si>
  <si>
    <t>4.6.2.</t>
  </si>
  <si>
    <t xml:space="preserve">Осуществление мероприятий по искусственному воспроизводству ценных видов водных биоресурсов </t>
  </si>
  <si>
    <t>Проведение работ по отсадке производителей водных биоресурсов, отбору половых продуктов, закладке икры, выращиванию молоди рыб и ее выпуску в естественные водоемы Мурманской области в количестве не менее 561,0 тыс. экз.</t>
  </si>
  <si>
    <t>4.6.3.</t>
  </si>
  <si>
    <t>Проведение международных мероприятий по вопросам сохранения и воспроизводства водных биологических ресурсов в СЗФО и Мурманской области</t>
  </si>
  <si>
    <t xml:space="preserve">Обмен опытом  с предприятиями аквакультуры и научными организациями Северо-Запада России и скандинавских стран; проведение не менее 2 мероприятий в год </t>
  </si>
  <si>
    <t>5.</t>
  </si>
  <si>
    <t>Подпрограмма 5 «Обеспечение реализации государственной  программы Мурманской области «Развитие рыбного и сельского хозяйства, регулирование рынков сельскохозяйственной продукции, сырья и продовольствия»</t>
  </si>
  <si>
    <t>5.1.</t>
  </si>
  <si>
    <t>Основное мероприятие 1. Обеспечение реализации государственных функций и предоставления государственных услуг в сфере рыбного, сельского хозяйства, пищевой и перерабатывающей промышленности, регулирования рынка сельскохозяйственной продукции, сырья и продовольствия</t>
  </si>
  <si>
    <t>5.1.1.</t>
  </si>
  <si>
    <t>Обеспечение реализации государственных функций и представления государственных услуг Министерством рыбного и сельского хозяйства Мурманской области</t>
  </si>
  <si>
    <t>Финансовое обеспечение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</si>
  <si>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Обеспечение финансирования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</si>
  <si>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5.2.</t>
  </si>
  <si>
    <t>Основное мероприятие 2. Обеспечение реализации государственных функций и оказания государственных услуг в сфере ветеринарии</t>
  </si>
  <si>
    <t>5.2.1.</t>
  </si>
  <si>
    <t>Обеспечение реализации государственных функций и предоставления государственных услуг Комитетом по ветеринарии Мурманской области</t>
  </si>
  <si>
    <t>Финансовое обеспечение реализации 16 функций Комитета по ветеринарии МО
 и предоставления 5 государственных услуг, оказываемых Комитетом по ветеринарии МО</t>
  </si>
  <si>
    <t>Обеспечено финансирование реализации 16 функций Комитета по ветеринарии МО
 и предоставления 5 государственных услуг, оказываемых Комитетом по ветеринарии МО</t>
  </si>
  <si>
    <t xml:space="preserve">*Состав подпрограмм, основных мероприятий и мероприятий, плановые объемы финансирования, ожидаемые результаты реализации (краткая характеристика) мероприятий, соисполнители, участники и исполнители указываются в соответствии с государственной программой и (или) планом реализации государственной программы в редакции, действующей на конец отчетного периода. </t>
  </si>
  <si>
    <t>**Объемы фактического исполнения указываются в соответствии с фактически понесенными расходами, объемами фактически выполненных работ, оказанных услуг, приобретенных товаров, принятых в установленном порядке конечными исполнителями мероприятий: ИОГВ Мурманской области, администрациями муниципальных образований, физическими и юридическими лицами (включая получателей субсидий). По мероприятиям, предусматривающим оказание государственных услуг (выполнение работ), указывается кассовый расход подведомственных учреждений. По мероприятиям, предусматривающим осуществление мер государственной поддержки физическим или юридическим лицам, индивидуальным предпринимателям в форме грантов, субсидий, в случае если срок предоставления отчетности об использования предоставленных средств для их получателей установлен позднее 20 марта года, следующего за годом перечисления средств, объем фактического исполнения указывается на уровне кассового исполнения ГРБС.</t>
  </si>
  <si>
    <t>***Рассчитывается как отношение объемов фактического исполнения к запланированным объемам, утвержденным в государственной программе и плане ее реализации на конец отчетного периода.</t>
  </si>
  <si>
    <t>****Мероприятие считается выполненным в полном объеме (указывается «Да») в случае, если все запланированные на год функции, работы, услуги выполнены, товары приобретены в полном объеме и в запланированные сроки, фактические результаты реализации мероприятия соответствуют ожидаемым, установленные количественные показатели результативности выполнены не менее чем на 95% от запланированного на год уровня, предусмотренные объемы финансирования по каждому источнику фактически израсходованы не менее чем на 95% от годового объема (кроме случаев наличия обоснования возникновения экономии, в том числе сложившейся по результатам проведения торгов).
Мероприятие считается выполненным частично (указывается «Частично») в случаях, если реализация мероприятия начата, но запланированные на год функции, работы, услуги выполнены, товары приобретены не в полном объеме и (или) установленные количественные показатели результативности выполнены не менее чем на 30% от предусмотренного на отчетный год уровня и (или) предусмотренные объемы финансирования по всем источникам фактически израсходованы не менее чем на 30% от запланированного на отчетный год объема.
Мероприятие считается невыполненным (указывается «Нет») в случаях, если реализация мероприятия не начата либо реализация мероприятия начата, но установленные количественные показатели результативности выполнены менее чем на 30% от предусмотренного на отчетный год уровня и (или) предусмотренные объемы финансирования по всем источникам фактически израсходованы менее чем на 30% от запланированного на отчетный год объема.</t>
  </si>
  <si>
    <t>*****Низкой считается степень освоения средств в I квартале ниже 20% от запланированного на отчетный год объема средств, за 6 месяцев - ниже 45%, за 9 месяцев - ниже 70%, за отчетный год - ниже 95%.</t>
  </si>
  <si>
    <t>937,8 кв метров благоустроенная площадь</t>
  </si>
  <si>
    <t>На 01.07.2018  Мурманская область являлась эпизоотически благополучным регионом по африканской чуме свиней.
Закуплены тест-системы и реагенты для выявления вируса АЧС; пробирки вакуумные и иглы, бирки ушные, перчатки.</t>
  </si>
  <si>
    <t>Запланировано на 2018 год</t>
  </si>
  <si>
    <t>Субсидия на оказание несвязанной поддержки сельскохозяйственным товаропроизводителям в области растениеводства (софинансируемая часть)</t>
  </si>
  <si>
    <t>Субсидия на повышение продуктивности в молочном скотоводстве (несофинансируемая часть)</t>
  </si>
  <si>
    <t>1.3.9.</t>
  </si>
  <si>
    <r>
      <t>Основное мероприятие 1.  Осуществление регионального государственного ветеринарного надзора и контроля</t>
    </r>
    <r>
      <rPr>
        <b/>
        <sz val="10"/>
        <rFont val="Times New Roman"/>
        <family val="1"/>
        <charset val="204"/>
      </rPr>
      <t/>
    </r>
  </si>
  <si>
    <t>Заявлений на предоставление услуги не поступало.</t>
  </si>
  <si>
    <t xml:space="preserve">Своевременно согласовано по 8 заявлениям, по 2 заявлениям отказано. </t>
  </si>
  <si>
    <t>Выплаты (компенсация расходов по оплате коммунальных услуг) производятся согласно фактически представленным документам от работников учреждений</t>
  </si>
  <si>
    <t>Посредством мобильного ветеринарного пункта предоставлены ветеринарные услуги в п. Видяево, Умба, Зеленоборский, Алакуртти</t>
  </si>
  <si>
    <t xml:space="preserve">Перечисление межбюджетных трансфертов (субвенций) производится в соответствии с фактически поступившими заявками от ОМСУ Мурманской области </t>
  </si>
  <si>
    <t xml:space="preserve">Поддержка производства кормовых культур по перечню, утверждаемому приказом МРСХ МО
 </t>
  </si>
  <si>
    <t>Площадь сельхозугодий, на которых проведены мелиоративные мероприятия, 0,06 тыс. га</t>
  </si>
  <si>
    <t>Сохранение производства и реализации на территории Мурмаснской области субсидируемой продукции животноводства, в том числе молока в количестве не менее 10 тыс. тонн и яиц куриных в количестве не менее 2300 тыс. штук ежегодно.</t>
  </si>
  <si>
    <t>Фактические результаты по данному мероприятию будут оценены по итогам года</t>
  </si>
  <si>
    <t xml:space="preserve">Субсидия выплачивается в 4 квартале </t>
  </si>
  <si>
    <t>Субсидия предоставляется по факту приобретения и расходования семян. Срок предоставления докуменов на выплату до 1 июля т.г.</t>
  </si>
  <si>
    <t xml:space="preserve">Реализация мероприятия запланирована в 3 квартале 2018 г. </t>
  </si>
  <si>
    <t>Субсидия предоставляется на возмещение части фактически понесенных затрат. Работы по мелиорации проводятся в летне-осенний период.</t>
  </si>
  <si>
    <t xml:space="preserve">Реализация мероприятия запланирована в 4 квартале 2018 г. </t>
  </si>
  <si>
    <t>Произведена выплата 6 сельскохозяйственным предприятиям.</t>
  </si>
  <si>
    <t>мероприятие планируется к исключению, как исполненное в 2017 году</t>
  </si>
  <si>
    <t>Документы на получение данной субсидии не поступали</t>
  </si>
  <si>
    <t xml:space="preserve">Реализации мероприятия будет осуществлена после предоставления получателями субсидии полного пакета документов </t>
  </si>
  <si>
    <t>Документов от граждан на получение субсидии не поступало</t>
  </si>
  <si>
    <t>Мероприятие планируется к исключению</t>
  </si>
  <si>
    <t>Вступительные испытания начнутся в июле 2018 года</t>
  </si>
  <si>
    <t>Приобретено 2100 доз семени быков-улучшателей.</t>
  </si>
  <si>
    <t xml:space="preserve">Минстрой МО, АМО с. Варзуга Терского района </t>
  </si>
  <si>
    <t>2016 - ПСД, экспертиза; 2017-2018 - строительство</t>
  </si>
  <si>
    <t>Приложение №2</t>
  </si>
  <si>
    <t>Информация о ходе работ на объектах капитального строительства за 1 квартал 2018 года</t>
  </si>
  <si>
    <t>Государственная программа, подпрограмма, объект капитального строительства</t>
  </si>
  <si>
    <t>Общая стоимость объекта, тыс. рублей</t>
  </si>
  <si>
    <t>Источ-ник</t>
  </si>
  <si>
    <t>По состоянию на 01.01.2018, тыс. рублей</t>
  </si>
  <si>
    <t>План на 2018 год, тыс. рублей</t>
  </si>
  <si>
    <t>За 2018 год, тыс. рублей</t>
  </si>
  <si>
    <t>Техническая готовность объекта</t>
  </si>
  <si>
    <t>Остаточная стоимость работ, тыс. рублей</t>
  </si>
  <si>
    <t>Общие кассовые расходы</t>
  </si>
  <si>
    <t>Выполнено работ</t>
  </si>
  <si>
    <t>Кассовые расходы</t>
  </si>
  <si>
    <t>Выполнено за счет средств 2018 года</t>
  </si>
  <si>
    <t>Выполнено за счет остатков прошлых лет</t>
  </si>
  <si>
    <t>Степень выполнения*</t>
  </si>
  <si>
    <t>Подпрограмма "Устойчивое развитие сельских территорий Мурманской области"</t>
  </si>
  <si>
    <t xml:space="preserve"> 2.2.3</t>
  </si>
  <si>
    <t>По данным МО подготовлены документы на проведение государственной экспертизы</t>
  </si>
  <si>
    <t>2.2.2.</t>
  </si>
  <si>
    <t>Выполнение мероприятия запланировано на IV кв.</t>
  </si>
  <si>
    <t xml:space="preserve">Заседания Комиссии по определению границ рыбопромысловых участков в отчетном периоде не проводились </t>
  </si>
  <si>
    <t>Мероприятие имеет заявительный характер, реализация продолжится в течение года при поступлении заявлений от заинтересованных лиц</t>
  </si>
  <si>
    <t>На основании согласованных Росрыболовством материалов  подготовлены и утверждены изменения в Перечень рыбопромысловых участков Мурманской области (ППМО от 18.04.2018 № 175-ПП)</t>
  </si>
  <si>
    <t>Выполнение мероприятия запланировано на III кв.</t>
  </si>
  <si>
    <t>Осуществляется взаимодействие с предприятиями рыбохозяйственного комплекса для определения дополнительной потребности в подготовке специалистов для рыбохозяйственного комплекса региона и о потребности в кадрах организаций, реализующих (планирующих реализовывать) инвестиционные проекты. Информация направлена в Минобрнауки МО и в Комитет по труду и занятости населения Мурманской области</t>
  </si>
  <si>
    <t>Совместно с Минэкономразвития МО подготовлена и проведена 13-14 марта т.г.  V Международная конференция «Рыболовство в Арктике: современные вызовы, международные практики, перспективы»</t>
  </si>
  <si>
    <t xml:space="preserve">Осуществлялся сбор данных о текущих ценах на рыбопродукцию производителей Мурманской области, обеспечен ввод данных в систему мониторинга </t>
  </si>
  <si>
    <t>Подготовлена и направлена информация о мероприятиях в сфере рыбохозяйственного комплекса в рамках реализации планов развития региона</t>
  </si>
  <si>
    <t>В Минпром МО предоставлены сведения о субъектах малого и среднего предпринимательства рыбохозяйственного комплекса Мурманской области-получателях поддержки  в 2017 году</t>
  </si>
  <si>
    <t>Осуществление организационного и технического обеспечения деятельности Комиссии по определению границ рыбоводных участков Мурманской области</t>
  </si>
  <si>
    <t>Выполнение мероприятия запланировано на II полугодие</t>
  </si>
  <si>
    <t>Произведено мечение выращенной и подлежащей выпуску молоди лососевых в количестве 561,0 тыс. шт.</t>
  </si>
  <si>
    <t>МРСХ МО, Мурманский филиал ФГБУ "Главрыбвод"</t>
  </si>
  <si>
    <t>Организована встреча Губернатора Мурманской области М.В. Ковтун  с представителями Министерства торговли, промышленности и рыболовства Норвегии Р. Ангелвик, на которой обсуждались вопросы сотрудничества в рыбохозяйственном комплексе</t>
  </si>
  <si>
    <t>Фактическое исполнение</t>
  </si>
  <si>
    <t>В 1 полугодии 2018 года проведено 82 проверки, из них в соответствии с планом – 40. В связи с выявленными нарушениями требований ветеринарного законодательства выдано 52 предписания, составлено 72 протокола об административных правонарушениях, 3 – в виде предупреждения. 
Наложено административных штрафов на общую сумму 290,7 тыс. руб.  
 Материалы 7 дел об административных правонарушениях переданы в административные комиссии для рассмотрения по существу.</t>
  </si>
  <si>
    <t>За 6 месяцев 2018 года 2 ветеринарных специалиста обратились в Комитет для их  регистрации, которые были зарегистрированы в установленные административным регламентом сроки.</t>
  </si>
  <si>
    <t xml:space="preserve">Проведено 45 ветеринарно-санитарных обследования, выдано 45 актов обследования. Выявлены 10 хозяйствующих субъектов, не соответствующих ветеринарно-санитарным требованиям. </t>
  </si>
  <si>
    <t xml:space="preserve">Рассмотрено 100 заявлений на выдачу разрешений на вывоз (ввоз) за (в) пределы Мурманской области животных, продукции и грузов, подконтрольных государственной ветеринарной службе. Выдано 90 разрешений, отказано в 10 случаях. </t>
  </si>
  <si>
    <t xml:space="preserve">Реализация части мероприятий запланирована в 3-4 квартале 2018 г. </t>
  </si>
  <si>
    <t>Произведены выплаты 36 сотрудникам учреждений для оплаты проезда к месту использования отпуска и обратно</t>
  </si>
  <si>
    <t>Проведено: плановых вакцинаций 23,3 тыс.гол.; вынужденных вакцинаций- 5,6 тыс.гол; диагностических исследований 30027 (в том числе отбор проб), лабораторных исследований на особо опасные болезни животных (птиц) и болезни общие для человека и животных (птиц) - 17999 исследований; ветеринарно-санитарных мероприятий - дезинфекция 81146 кв.м; ветеринарно-санитарной экспертизы сырья и продукции животного происхождения на трихинеллез - 8968 экспертиз; проведен государственный ветеринарный мониторинг остатков запрещенных и вредных веществ в организме живых животных и продуктах животного происхождения (отобрано 8 проб при плане-15, по которым проведено 60 исследований, при плане 100); проведено 465 ветеринарных обследования, связанных с содержанием животных; оформлено 1044741 шт. ветеринарных сопроводительных документов при плане - 900000.</t>
  </si>
  <si>
    <r>
      <t>Основное мероприятие 3. Обеспечение надлежащего материально-технического и санитарного состояния объектов инфраструктуры ветеринарии</t>
    </r>
    <r>
      <rPr>
        <b/>
        <sz val="10"/>
        <rFont val="Times New Roman"/>
        <family val="1"/>
        <charset val="204"/>
      </rPr>
      <t/>
    </r>
  </si>
  <si>
    <t>Проведены конкурсные процедуры, электронные аукционы по проведению текущего ремонта зданий ветеринарной лаборатории. 
Во 2 квартале 2018 года заключены договоры на сумму 1184,2 тыс.руб. (срок исполнения 3 квартал 2018).</t>
  </si>
  <si>
    <t xml:space="preserve">Реализация мероприятий запланирована в 3-4 квартале 2018 г. </t>
  </si>
  <si>
    <t>Обеспечено сопровождение, обновление программного обеспечения учреждений. Проведены профилактика и ремонт оргтехники.
Заключены договоры на обновление программного обеспечения со сроком исполнения в 3-4 квартале 2018 г.</t>
  </si>
  <si>
    <r>
      <t xml:space="preserve">Основное мероприятие 4. Регулирование численности безнадзорных животных </t>
    </r>
    <r>
      <rPr>
        <b/>
        <sz val="10"/>
        <rFont val="Times New Roman"/>
        <family val="1"/>
        <charset val="204"/>
      </rPr>
      <t/>
    </r>
  </si>
  <si>
    <t>В 1 полугодии 2018 года фактически отловлено 3708 голов безнадзорных животных, что составило 48,5 % от годового прогнозируемого количества</t>
  </si>
  <si>
    <t>В муниципальных образованиях Мурманской области произведены расходы на оплату труда и начисления на выплаты по оплате труда; приобретены канцелярские товары, оргтехника.</t>
  </si>
  <si>
    <t xml:space="preserve">В 1 полугодии 2018 года проведено 4 проверки ОМСУ. В результате мероприятий по контролю администрации г. Мурманска, г.п. Умба  выданы предписания. 
Проведен контроль выполнения администрациями г.п. Никель и г.п. Кандалакша ранее выданных предписаний (замечания устранены). </t>
  </si>
  <si>
    <t>Реализация мероприятия начнется с 3 квартала 2018 года</t>
  </si>
  <si>
    <t>Произведена выплата 1 хозяйству</t>
  </si>
  <si>
    <t>Объявлен конкурс, конкурсные процедуры завершатся 13 августа 2018 года</t>
  </si>
  <si>
    <t xml:space="preserve">Во втором квартале 2018 года сельскохозяйственными товаропроизводителями с применением механизма субсидирования из регионального бюджета приобретено 12 единиц с/х техники:
трактор МТЗ – 1 ед.
а/м грузовые – фургоны – 2 ед.
прицепы тракторные – 3 ед.
косилки дисковые – 4 ед.
разбрасыватель минеральных удобрений – 1 ед.
борона дисковая тяжелая – 1 ед.
</t>
  </si>
  <si>
    <t>Выплаты производятся по фактически представленным документам, полное освоение средств планируется осуществить до конца года.</t>
  </si>
  <si>
    <t>Реализация мероприятия планируется в 3-4 кв. 2018 года, после предоставления получателями документов, подтверждающих факт покупки (строительства) жилья.</t>
  </si>
  <si>
    <t>Здание ДК возведено, установлены оконные блоки, ведется штукатурка фасада, работы по устройству внутренних перегородок. 
Работы ведутся в соответсвии с графиком. Низий процент освоения средств связан с тем, что плановыми объемами предусмотрен резерв средств на увелечиение объемов работ и средсва на приобретение немонтируемого оборудования</t>
  </si>
  <si>
    <t xml:space="preserve">Здание ДК возведено, установлены оконные блоки, ведется штукатурка фасада, работы по устройству внутренних перегородок. </t>
  </si>
  <si>
    <t>Произведена выплата 9 хозяйствам</t>
  </si>
  <si>
    <t>Документы на выплату не поступали</t>
  </si>
  <si>
    <t>Произведена вылата одному оленеводческому хозяйству</t>
  </si>
  <si>
    <t>Выплаты производятся в соответствии с кассовым планом, утвержденным МСХ РоссииПричиной низкого освоения средств явилось непредоставление пакета документов получателями субсидии</t>
  </si>
  <si>
    <t>Произведена выплата 1 предприятию.</t>
  </si>
  <si>
    <t>Причиной низкого освоения средств явилось позднее предоставление пакета документов получателями субсидии</t>
  </si>
  <si>
    <t>Выплаты производятся в соответствии с представленными документами по фактически понесенным хозяйствами затратам.</t>
  </si>
  <si>
    <t xml:space="preserve">Произведена выплата 8 КФХ, выплата другим получателям не производилась в связи с предоставлением получателями субсидии неполного пакета документов.  </t>
  </si>
  <si>
    <t>Получено положительное заключения экспертизы по инвестпроекту</t>
  </si>
  <si>
    <t>Произведена выплата 2 сельскохозяйственным предприятиям, содержащим племенных животных.</t>
  </si>
  <si>
    <t>Произведена выплата одной сельской семье, приобретена квартира общей площадь. 67,1 кв.м</t>
  </si>
  <si>
    <t>Работы ведутся в соответствии с графиком. Низкий процент освоения средств ОБ связан с тем, что плановыми объемами предусмотрен резерв средств на увеличение объемов работ и средства на приобретение ремонтируемого оборудования</t>
  </si>
  <si>
    <t>Реализация мероприятия планируется с 4 квартала 2018 года</t>
  </si>
  <si>
    <t>В рамках договора о сотрудничестве Вологодской молочно-хозяйственной академией им. Верещагина предоставлено 2 целевых места для абитуриентов Мурманской области (по направлению ветеринария и технологические машины и оборудования пищевых производств)</t>
  </si>
  <si>
    <t>ГОБВУ "Мурманская облСББЖ": приобретены материальные запасы для осуществления мероприятий в целях профилактики и борьбы с особо опасными заболеваниями животных (вакуумные системы для забора крови, бирки для идентификации животных). 
ГОБВУ "Мурманская облветлаборатория": приобретено лабораторное оборудование ИФА анализатор;
 по результатам проведенного аукциона заключен договор на приобретение лабораторного оборудования (посудомоечная машина) срок исполнения 3 квартал 2018 г.</t>
  </si>
  <si>
    <t xml:space="preserve">Перечисление межбюджетных трансфертов (субвенций) производится в соответствии с фактически поступившими заявками от ОМСУ Мурманской области; причины низкого показателя фактического количества отловленных безнадзорных животных по сравнению с прогнозируемым следующие: 
- погодные условия: интенсивные осадки и низкая температура воздуха (животные прячутся, замерзают фармакологические препараты);
- большое количество объектов закрытого типа, на территории которых доступ закрыт для отлавливающих организаций. 
 </t>
  </si>
  <si>
    <t>Причины низкой (менее 45%) степени освоения средств, невыполнения мероприятий</t>
  </si>
  <si>
    <t>Сведения о ходе реализации мероприятий государственной программы «Развитие рыбного и сельского хозяйства, и регулирование рынков сельскохозяйственной продукции, сырья и продовольствия» за  I полугодие 2018 года</t>
  </si>
  <si>
    <t xml:space="preserve">Рассмотрены заявления 15 пользователей на предоставление водных биоресурсов для осуществления промышленного рыболовства. Заключено 121 договор, на основании которых предоставлено 162,5 тонн водных биоресурсов </t>
  </si>
  <si>
    <t>Проведён 1 конкурс для осуществления промышленного рыболовства в пресноводных объектах (итоговые протоколы от 25.04.2018 № 2; от 07.05.2018 № 3). По итогам конкурса выявлено 3 победителя с которыми заключены 4 договора о предоставлении РПУ.
Проведён 1 конкурс в целях предоставления в пользование РПУ для обеспечения традиционного образа жизни и осуществления традиционной хозяйственной деятельности саами (протокол от 21.02.2018), выявлен 1 победитель (единственный участник) и заключен 1 договор о предоставлении РПУ</t>
  </si>
  <si>
    <t xml:space="preserve">Рассмотрены заявления 6 пользователей на предоставление водных биоресурсов для организации любительского и спортивного рыболовства. Заключено 125 договоров, на основании которых предоставлено 37,91 тонн водных биоресурсов </t>
  </si>
  <si>
    <t>Рассмотрены 1381 заявки представителей коренных малочисленных народов Севера на предоставление квот водных биоресурсов; 1375 представителям саами выделено 375 тонн водных биоресурсов (300 тонн трески и 75 тонн пикши) (приказ МРСХ МО от 04.04.2018 № 43)</t>
  </si>
  <si>
    <t>Субсидии предоставлены 3 организациям береговой рыбопереработки на возмещение затрат по кредитам, привлеченным на закупку сырья и вспомогательных материалов</t>
  </si>
  <si>
    <t>Мероприятие носит заявительный характер, выплата осуществлена по фактически поступившим расчетам размера субсидии по затратам на уплату процентов за истекший период в установленном предельном объеме. Выполнение мероприятия продолжится в течение III-IV кв.</t>
  </si>
  <si>
    <t>Осуществлена проверка соблюдения условий, целей и порядка субсидирования по 4 кредитным договорам. Проверены расчеты размера субсидии и документы к ним, поступившие от 3 организаций</t>
  </si>
  <si>
    <t>Выполнение мероприятия продолжится во II полугодии</t>
  </si>
  <si>
    <t>В Правительство РФ (Медведеву Д.А., Ткачеву А.Н.) направлены обращения о мерах обеспечения сырьем рыбоперерабатывающих мощностей, в том числе создаваемых в рамках инвестиционных проектов.</t>
  </si>
  <si>
    <t xml:space="preserve">Материалы о ходе реализации инвестиционных проектов в сфере аквакультуры подготовлены  и направлены в Министерство развития промышленности и предпринимательства Мурманской области (№ 13-02/32-АИ от 10.01.2018; № 13-02/885-АА от 06.04.2018), в Департамент регионального развития Министерства экономического развития Российской Федерации (№ 13-02/344-АИ от 07.02.2018), в Департамент регулирования в сфере рыбного хозяйства и аквакультуры (рыбоводства) Минсельхоза России (№ 13-02/351-АИ от 07.02.2018) </t>
  </si>
  <si>
    <t>Выполнение мероприятия продолжится в течение II полугодия</t>
  </si>
  <si>
    <t>Осуществлен сбор, анализ и обобщение сведений организаций аквакультуры Мурманской области   о производстве (выращивании) и реализации продукции промышленного рыбоводства за 2017 год и за I квартал 2018 года. Информация  введена в систему государственного информационного обеспечения в сфере сельского хозяйства Минсельхоза России в части рыбоводства</t>
  </si>
  <si>
    <t xml:space="preserve"> Мероприятие продолжится в III кв.</t>
  </si>
  <si>
    <t>Сформирован и представлен в Минэкономразвития МО предварительный прогноз развития рыбохозяйственного комплекса на период до 2025 года</t>
  </si>
  <si>
    <t>Выполнение мероприятия продолжится в течение III-IV кв.</t>
  </si>
  <si>
    <t>Осуществлен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 рыбохозяйственного комплекса за 2017 год и за I квартал 2018 года</t>
  </si>
  <si>
    <t>Подписано соглашение с Росрыболовством о предоставлении субсидии из федерального бюджета (от 08.02.2018 № 076-09-2018-002). Утверждены изменения в Правила субсидирования  (ППМО от 31.05.2018 № 247-ПП)</t>
  </si>
  <si>
    <t>Прием документов в I полугодии не осуществлялся в связи с необходимостью внесения изменений в правила субсидирования и формы расчетов размера субсидии</t>
  </si>
  <si>
    <t>Подготовлено и проведено 3 заседания комиссии по определению границ рыбоводных участков (РВУ), рассмотрено 9 проектов границ РВУ, утверждены границы 3 РВУ, отменены границы 2 РВУ (приказы МРСХ МО от 30.01.2018 № 12, от 17.05.2018 № 64, от  07.06.2018 № 77)</t>
  </si>
  <si>
    <t>Работы по отсадке производителей водных биоресурсов, отбору половых продуктов, закладке икры, выращиванию молоди рыб генерации 2017 года будут производиться в III и IV квартале</t>
  </si>
  <si>
    <t>Определен участок береговой полосы водных объектов, на котором необходимы мероприятия по очистке от мусора</t>
  </si>
  <si>
    <t>Выполнение мероприятия продолжиться во III-IV кв.</t>
  </si>
  <si>
    <t xml:space="preserve">25.04.2018 проведено заседание  Комиссии по регулированию добычи анадромных видов рыб в Мурманской области, на котором установлены меры регулирования рыболовства анадромных видов рыб в 2018 году, определены объемы добычи (вылова) семги для промышленного рыболовства - 17,065 тонны, для традиционного рыболовства коренного малочисленного народа Севера (саами) - 1 тонна, для организации любительского и спортивного рыболовства - 62,687 тонны   </t>
  </si>
  <si>
    <t>Позднее принятие регионального нормативно-правового акта, учитывающего изменения в правила субсидирования, внесенных на федеральном уровне, в связи с необходимостью разъяснений норм, имеющих неоднозначное толкование. Мероприятие носит заявительный характер, выполнение продолжится в III-IV кв.</t>
  </si>
  <si>
    <t xml:space="preserve"> Подготовка и выдача заключений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t>
  </si>
  <si>
    <t>ВБС</t>
  </si>
  <si>
    <t>МБ</t>
  </si>
  <si>
    <t>Всего</t>
  </si>
  <si>
    <t>1.1.</t>
  </si>
  <si>
    <t xml:space="preserve">ФБ </t>
  </si>
  <si>
    <t xml:space="preserve">ОБ </t>
  </si>
  <si>
    <t xml:space="preserve">Краткая характеристика работ, выполненных за отчетный период, причины отставания </t>
  </si>
  <si>
    <t>Сроки выполнения работ</t>
  </si>
  <si>
    <t>Проектная мощность</t>
  </si>
  <si>
    <t>Соисполнитель (ГРБС), заказчик-застройщик</t>
  </si>
  <si>
    <t>№ п/п</t>
  </si>
  <si>
    <t>1.2.</t>
  </si>
  <si>
    <t>2.1.</t>
  </si>
  <si>
    <t>ЭГП (интегральный показатель эффективности)</t>
  </si>
  <si>
    <t>К3 (степень выполнения мероприятий)</t>
  </si>
  <si>
    <t>К1 (степень достижения показателей)</t>
  </si>
  <si>
    <t>Ответственный исполнитель</t>
  </si>
  <si>
    <t>Государственная программа, подпрограмма</t>
  </si>
  <si>
    <t>Таблица № 11д</t>
  </si>
  <si>
    <t>К2 (динамика значений показателей по сравнению с 2016 годом)</t>
  </si>
  <si>
    <t>*Высокая, средняя, ниже среднего, низкая. Государственная программа считается реализуемой:
- с высоким уровнем эффективности, если значение ЭГП составляет не менее 97%;
- со средним уровнем эффективности, если значение ЭГП составляет не менее 92%.
- с уровнем эффективности ниже среднего, если значение ЭГП составляет не менее 85%.
 - с низким уровнем эффективности, если значение ЭГП составляет менее 85%.</t>
  </si>
  <si>
    <t>2.3.</t>
  </si>
  <si>
    <t>3.1.</t>
  </si>
  <si>
    <t>3.2.</t>
  </si>
  <si>
    <t>3.3.</t>
  </si>
  <si>
    <t>3.4.</t>
  </si>
  <si>
    <t>1.3.</t>
  </si>
  <si>
    <t>1.4.</t>
  </si>
  <si>
    <t>Подпрограмма 4 «Развитие рыбохозяйственного комплекса»</t>
  </si>
  <si>
    <t>4.1.</t>
  </si>
  <si>
    <t>4.2.</t>
  </si>
  <si>
    <t>4.3.</t>
  </si>
  <si>
    <t>4.4.</t>
  </si>
  <si>
    <t>4.6.</t>
  </si>
  <si>
    <t>Число действующих субъектов аквакультуры, охваченных мониторингом показателей объема производства и реализации продукции</t>
  </si>
  <si>
    <t>МРСХ МО</t>
  </si>
  <si>
    <t>Государственная программа 10 "Развитие рыбного и сельского хозяйства, регулирование рынков сельскохозяйственной продукции, сырья и продовольствия"</t>
  </si>
  <si>
    <t>Строительство сельского дома культуры в селе Варзуга</t>
  </si>
  <si>
    <t>200 мест</t>
  </si>
  <si>
    <t>Подпрограмма 3 "Развитие государственной ветеринарной службы Мурманской области"</t>
  </si>
  <si>
    <t>Комитет по ветеринарии Мурманской области</t>
  </si>
  <si>
    <t>Строительство спортивной площадки (ул. Школьная, с. Тулома)</t>
  </si>
  <si>
    <t>разработка ПСД в 2016-2017 году, экспертиза, строительство в 2018 году</t>
  </si>
  <si>
    <t>Оценка эффективности реализации государственной программы «Развитие рыбного и сельского хозяйства, регулирование рынков сельскохозяйственной продукции, сырья и продовольствия» в 2017 году</t>
  </si>
  <si>
    <t>Оценка</t>
  </si>
  <si>
    <t>10</t>
  </si>
  <si>
    <t>Государственная программа Мурманской области "Развитие рыбного и сельского хозяйства, регулирование рынков сельскохозяйственной продукции, сырья и продовольствия"</t>
  </si>
  <si>
    <t>10.1</t>
  </si>
  <si>
    <t>Подпрограмма 1 «Развитие агропромышленного комплекса»</t>
  </si>
  <si>
    <t>10.2</t>
  </si>
  <si>
    <t>Подпрограмма 2 «Устойчивое развитие сельских территорий Мурманской области» на 2014 - 2017 годы и на период до 2020 года»</t>
  </si>
  <si>
    <t>10.3</t>
  </si>
  <si>
    <t>Подпрограмма 3 «Развитие государственной ветеринарной службы Мурманской области»</t>
  </si>
  <si>
    <t>высокая</t>
  </si>
  <si>
    <t>10.4</t>
  </si>
  <si>
    <t>МРСХ МО, АСП Тулома Кольского района</t>
  </si>
  <si>
    <t>Таблица 11а</t>
  </si>
  <si>
    <t xml:space="preserve"> № п/п</t>
  </si>
  <si>
    <t>Государственная программа, подпрограмма, основное мероприятие, мероприятие</t>
  </si>
  <si>
    <t>Объемы и источники финансирования (тыс. руб.)</t>
  </si>
  <si>
    <t>Степень освоения средств***, %</t>
  </si>
  <si>
    <t xml:space="preserve">Результаты выполнения мероприятий </t>
  </si>
  <si>
    <t>Соисполнители, участники, исполнители</t>
  </si>
  <si>
    <t>Код ГРБС</t>
  </si>
  <si>
    <t>Источник</t>
  </si>
  <si>
    <t>Кассовое исполнение ГРБС</t>
  </si>
  <si>
    <t>Ожидаемые результаты реализации (краткая характеристика) мероприятий в соответствии с планом</t>
  </si>
  <si>
    <t>Фактические результаты реализации (краткая характеристика) мероприятий</t>
  </si>
  <si>
    <t>Выполнение (да/нет/частично)****</t>
  </si>
  <si>
    <t xml:space="preserve">Государственная программа «Развитие рыбного и сельского хозяйства, и регулирование рынков сельскохозяйственной продукции, сырья и продовольствия»
</t>
  </si>
  <si>
    <t>Количество мероприятий, всего, в т.ч.****:</t>
  </si>
  <si>
    <t>МРСХ МО, Комитет по ветеринарии МО,
Минстрой МО, Комитет по культуре и искуству МО, адм. муниципальных образований сельских поселений МО
организации и предприятия АПК,КФХ, ЛПХ, кооперативы</t>
  </si>
  <si>
    <t>ОБ</t>
  </si>
  <si>
    <t>Выполнены в полном объеме</t>
  </si>
  <si>
    <t>ФБ</t>
  </si>
  <si>
    <t>Выполнены частично</t>
  </si>
  <si>
    <t>Не выполнены</t>
  </si>
  <si>
    <t>Степень выполнения мероприятий</t>
  </si>
  <si>
    <t>Государственная программа «Развитие рыбного и сельского хозяйства, и регулирование рынков сельскохозяйственной продукции, сырья и продовольствия»
По ИОГВ</t>
  </si>
  <si>
    <t>Министерство рыбного и сельского хозяйства Мурманской области</t>
  </si>
  <si>
    <t>Комитет по ветеринарии МО</t>
  </si>
  <si>
    <t>Минстрой МО</t>
  </si>
  <si>
    <t>1.</t>
  </si>
  <si>
    <t xml:space="preserve">Подпрограмма 1 "Развитие агропромышленного комплекса"
</t>
  </si>
  <si>
    <t>МРСХ МО, организации предприятия АПК, КФХ, ЛПХ, кооперативы</t>
  </si>
  <si>
    <t xml:space="preserve">Основное мероприятие. 1. Модернизация производства в агропромышленном комплексе
</t>
  </si>
  <si>
    <t>МРСХ МО, предприятия и организации АПК, КФХ, кооперативы</t>
  </si>
  <si>
    <t>1.1.1.</t>
  </si>
  <si>
    <t>Субсидия на возмещение части затрат производителям пищевой  и перерабатывающей промышленности на обновление и реконструкцию основных фондов</t>
  </si>
  <si>
    <t>Обеспечение реализации ржано-пшеничного хлеба и хлеба первого сорта по фиксированным отпускным и потребительским ценам</t>
  </si>
  <si>
    <t>да</t>
  </si>
  <si>
    <t>МРСХ МО, организации АПК</t>
  </si>
  <si>
    <t>1.1.2.</t>
  </si>
  <si>
    <t>Субсидия на возмещение части затрат на приобретение тракторов и кормоуборочных комбайнов (самоходных и прицепных), почвообрабатывающей и кормозаготовительной техники,  а также техники и оборудования для животноводства</t>
  </si>
  <si>
    <t>Стимулирование обновления сельскохозяйственными товаропроизводителями парка техники и оборудования. Приобретение не менее 3-х единиц техники и (или) оборудовани я ежегодно.</t>
  </si>
  <si>
    <t>МРСХ МО,  предприятия АПК, КФХ, кооперативы</t>
  </si>
  <si>
    <t xml:space="preserve">Основное мероприятие 2. Развитие растениеводства (кормопроизводства)
</t>
  </si>
  <si>
    <t>1.2.1.</t>
  </si>
  <si>
    <t>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(софинансируемая из федерального бюджета)</t>
  </si>
  <si>
    <t>МРСХ МО, предприятия АПК, КФХ, кооперативы</t>
  </si>
  <si>
    <t>1.2.2.</t>
  </si>
  <si>
    <t>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приравненые к ним местности (несофинансируемая часть)</t>
  </si>
  <si>
    <t>1.2.3.</t>
  </si>
  <si>
    <t>Субсидия на возмещение части затрат на восстановление внутрихозяйственных мелиоративных систем</t>
  </si>
  <si>
    <t>1.2.4.</t>
  </si>
  <si>
    <t xml:space="preserve">Проведение комплекса посевных, уборочных работ </t>
  </si>
  <si>
    <t>1.2.5.</t>
  </si>
  <si>
    <t>Субсидия на оказание несвязанной поддержки сельскохозяйственным товаропроизводителям в области растениеводства (несофинансируемая часть)</t>
  </si>
  <si>
    <t xml:space="preserve">Основное мероприятие 3. Развитие животноводства, переработки и реализации продукции животноводства 
</t>
  </si>
  <si>
    <t>1.3.1.</t>
  </si>
  <si>
    <t>Субсидия на развитие племенного животноводства</t>
  </si>
  <si>
    <t xml:space="preserve">Возмещение затрат по содержанию племенного маточного поголовья сельскохозяйственных животных
</t>
  </si>
  <si>
    <t>1.3.2.</t>
  </si>
  <si>
    <t>Субсидия на поддержку племенного скотоводства молочного направления организациям агропромышленного комплекса, включенным в государственный племенной регистр</t>
  </si>
  <si>
    <t>Стимулирование разведения племенных животных, а также производство и использования племенной продукции (материала) в селекционных целях</t>
  </si>
  <si>
    <t>1.3.3.</t>
  </si>
  <si>
    <t>Субсидия на повышение продуктивности в молочном скотоводстве (софинансируемая часть из федерального бюджета)</t>
  </si>
  <si>
    <t>Обеспечение условий для производства молока в сельскохозяйственных организациях, крестьянских (фермерских) хозяйствах, у индивидуальных предпринимателей.</t>
  </si>
  <si>
    <t>частично</t>
  </si>
  <si>
    <t>1.3.4.</t>
  </si>
  <si>
    <t>Субсидия на поддержку северного оленеводства</t>
  </si>
  <si>
    <t>Ежегодное сохранение поголовья северных оленей в сельскохозяйственных организациях, КФХ и ИП на уровне не менее предыдущего периода</t>
  </si>
  <si>
    <t>МРСХ МО, предприятия АПК, кооперативы</t>
  </si>
  <si>
    <t>1.3.5.</t>
  </si>
  <si>
    <t>Субсидия на продукцию животноводства сельскохозяйственным товаропроизводителям Мурманской области, за исключением крестьянских (фермерских) хозяйств, индивидуальных предпринимателей и граждан, ведущих личное подсобное хозяйство</t>
  </si>
  <si>
    <t>1.3.6.</t>
  </si>
  <si>
    <t>Субсидия сельскохозяйственным государственным областным (муниципальным) унитарным предприятиям на возмещение части затрат, связанных с приобретением кормов</t>
  </si>
  <si>
    <t xml:space="preserve">Сохранение поголовья коров в субсидируемых хозяйствах на уровне предыдущего периода </t>
  </si>
  <si>
    <t>МРСХ МО, предприятия АПК</t>
  </si>
  <si>
    <t>1.3.7.</t>
  </si>
  <si>
    <t>Субсидия на поддержку звероводства</t>
  </si>
  <si>
    <t xml:space="preserve">Сохранение маточного поголовья пушных зверей в субсидируемых хозяйствах на уровне предыдущего периода, поголовье делового выхода молодняка пушных зверей не менее 2160 голов в год </t>
  </si>
  <si>
    <t>1.3.8.</t>
  </si>
  <si>
    <t>Увеличение уставного фонда  государственного областного унитарного предприятия (племенной репродуктор) "Тулома"</t>
  </si>
  <si>
    <t>Обеспечение к 31.12.2017  следующих показателей эффективности использования бюджетных инвестиций: коэффициент текущей ликвидности - не менее 2,0; доля просроченной кредиторской задолженности - 2,2%.</t>
  </si>
  <si>
    <t xml:space="preserve">Основное мероприятие 4. Поддержка малых форм хозяйствования 
</t>
  </si>
  <si>
    <t>МРСХ МО, КФХ, ЛПХ</t>
  </si>
  <si>
    <t>1.4.1.</t>
  </si>
  <si>
    <t>Субсидия на компенсацию части затрат на приобретение молодняка крупного рогатого скота для откорма</t>
  </si>
  <si>
    <t>Реализация мяса крупного рогатого скота малыми формами хозяйствования в количестве не менее 75 тонн ежегодно</t>
  </si>
  <si>
    <t>МРСХ МО, КФХ</t>
  </si>
  <si>
    <t>1.4.2.</t>
  </si>
  <si>
    <t>Субсидия на возмещение части процентной ставки по долгосрочным, среднесрочным и краткосрочным кредитам, взятым малыми формами хозяйствования</t>
  </si>
  <si>
    <t xml:space="preserve">Стимулирование развития малых форм хозяйствования Мурманской области (предоставление субсидии не менее чем по 4 кредитным договорам в год)  </t>
  </si>
  <si>
    <t>нет</t>
  </si>
  <si>
    <t>1.4.3.</t>
  </si>
  <si>
    <t>Гранты на создание и развитие крестьянских (фермерских) хозяйств и (или) единовременная помощь на бытовое обустройство</t>
  </si>
  <si>
    <t>Создание 3 единиц новых КФХ ежегодно</t>
  </si>
  <si>
    <t>1.4.4.</t>
  </si>
  <si>
    <t>Субсидия на продукцию животноводства сельскохозяйственным товаропроизводителям Мурманской области - крестьянским (фермерским) хозяйствам, индивидуальным предпринимателям</t>
  </si>
  <si>
    <t>Сохранение производства и реализации на территории Мурмаснской области субсидируемой продукции животноводства, в том числе молока в количестве не менее 1,2 тыс. тонн и яиц перепелиных в количестве не менее 1600 тыс. штук ежегодно.</t>
  </si>
  <si>
    <t>1.4.5.</t>
  </si>
  <si>
    <t>Гранты на развитие семейных животноводческих ферм на базе крестьянских (фермерских) хозяйств</t>
  </si>
  <si>
    <t>Предоставление не менее 1 гранта ежегодно в целях создания семейных животноводческих ферм.</t>
  </si>
  <si>
    <t>2.</t>
  </si>
  <si>
    <t>Подпрограмма 2 "Устойчивое развитие сельских территорий Мурманской области на 2014-2017 годы и на период до 2020 года"</t>
  </si>
  <si>
    <t>МРСХ МО, Минстрой МО, Комитет по культуре и искусству МО,
администрации сельских муниципальных образований МО,
организации АПК</t>
  </si>
  <si>
    <t xml:space="preserve">Основное мероприятие 1. Улучшение жилищных условий граждан, проживающих в сельской местности
</t>
  </si>
  <si>
    <t>МРСХ МО,
администрации сельских муниципальных образований МО</t>
  </si>
  <si>
    <t>2.1.1.</t>
  </si>
  <si>
    <t>Ввод (приобретение) жилья для граждан, проживающих в сельской местности (софинансируемая часть)</t>
  </si>
  <si>
    <t>Общая площадь построенного (приобретенного) жилья не менее 72 кв.м ежегодно</t>
  </si>
  <si>
    <t>2.1.2.</t>
  </si>
  <si>
    <t>Ввод (приобретение) жилья для граждан, проживающих в сельской местности (несофинансируемая часть)</t>
  </si>
  <si>
    <t xml:space="preserve"> 2.2.</t>
  </si>
  <si>
    <t>Основное мероприятие  2. Обустройство населенных пунктов в сельской местности объектами социальной и инженерной инфраструктуры</t>
  </si>
  <si>
    <t>МРСХ МО, Минстрой МО, Комитет по культуре и искусству МО,
администрации сельских муниципальных образований МО</t>
  </si>
  <si>
    <t>2.2.1.</t>
  </si>
  <si>
    <t>Грантовая поддержка местных инициатив граждан, проживающих в сельской местности</t>
  </si>
  <si>
    <t>Реализация 9 единиц проектов местных инициатив граждан, проживающих в сельской местности, получивших грантовую поддержку.</t>
  </si>
  <si>
    <t>Проекты местных инициатив граждан, проживающих в сельской местности не реализовывались, в связи с отсутствием заявителей.</t>
  </si>
  <si>
    <t>МРСХ МО,                    
администрации сельских муниципальных образований МО</t>
  </si>
  <si>
    <t xml:space="preserve">Строительство сельского дома культуры в селе Варзуга на 200 мест, ввод в эксплуатацию в 2019 году </t>
  </si>
  <si>
    <t xml:space="preserve">МРСХ МО,   Комитет по культуре и искусству МО, Минстрой МО,                   
администрация муниципального образования сельское поселение Варзуга Терского района </t>
  </si>
  <si>
    <t>2.2.3.</t>
  </si>
  <si>
    <t>Строительство спортивной площадки (ул. Школьная, с.Тулома.</t>
  </si>
  <si>
    <t>Разработка ПСД в 2016-2017 году в целях строительства спортивной площадки (ул. Школьная, с. Тулома), получение положительного заключения государственной экспертизы и строительство в 2018 году</t>
  </si>
  <si>
    <t xml:space="preserve">МРСХ МО, 
администрация сельского поселения Тулома Кольского района </t>
  </si>
  <si>
    <t xml:space="preserve">Основное мероприятие 3. Обеспечение содействия  подготовке квалифицированных кадров для предприятий АПК региона.
</t>
  </si>
  <si>
    <t>МРСХ МО,             
предприятия АПК</t>
  </si>
  <si>
    <t>2.3.1.</t>
  </si>
  <si>
    <t>Организация работы по направлению на обучение граждан в целях подготовки квалифицированных кадров для предприятий АПК региона</t>
  </si>
  <si>
    <t>Количество абитуриентов направленных на обучение от Мурманской области не мене 3-х человек ежегодно</t>
  </si>
  <si>
    <t>3.</t>
  </si>
  <si>
    <t>3.1.1.</t>
  </si>
  <si>
    <t xml:space="preserve">Организация и проведение проверок по исполнению хозяйствующими субъектами требований ветеринарного законодательства  </t>
  </si>
  <si>
    <t>Пресечение и (или) устранение последствий выявленных нарушений требований  законодательства в области ветеринарии</t>
  </si>
  <si>
    <t>3.1.2.</t>
  </si>
  <si>
    <t>Регистрация и ведение реестра специалистов в области ветеринарии, занимающихся предпринимательской деятельностью на территории Мурманской области</t>
  </si>
  <si>
    <t>Регистрация в установленные сроки ветеринарных специалистов, осуществляющих предпринимательскую деятельность</t>
  </si>
  <si>
    <t>3.1.3.</t>
  </si>
  <si>
    <t>Проведение ветеринарно-санитарного обследования объектов, подконтрольных государственной ветеринарной службе Мурманской области</t>
  </si>
  <si>
    <t>Своевременное проведение ветеринарно-санитарных обследований подконтрольных объектов и выдача заключения об их соответствии (не менее 100 ед. в год)</t>
  </si>
  <si>
    <t>3.1.4.</t>
  </si>
  <si>
    <t>Выдача разрешения на вывоз (ввоз) за (в) пределы Мурманской области животных, продукции и грузов, подконтрольных государственной ветеринарной службе, в зависимости от эпизоотической обстановки в соответствии с законодательством Российской Федерации и законодательством Мурманской области в сфере ветеринарии</t>
  </si>
  <si>
    <t xml:space="preserve">Выдача или отказ в выдаче разрешений на вывоз (ввоз) за (в) пределы Мурманской области животных, продукции и грузов, подконтрольных государственной ветеринарной службе (не менее 200 ед. в год) </t>
  </si>
  <si>
    <t>3.1.5.</t>
  </si>
  <si>
    <t>Выдача заключения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t>
  </si>
  <si>
    <t>3.1.6.</t>
  </si>
  <si>
    <t>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</si>
  <si>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Своевременное 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</si>
  <si>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Основное мероприятие 2. Предупреждение и ликвидация болезней животных и проведение ветеринарно-санитарной экспертизы пищевых продуктов животного происхождения</t>
  </si>
  <si>
    <t>Комитет по ветеринарии МО, ГОБВУ</t>
  </si>
  <si>
    <t>3.2.1.</t>
  </si>
  <si>
    <t>Меры по предотвращению заноса и распространения АЧС на территории Мурманской области</t>
  </si>
  <si>
    <t>Благополучие территории Мурманской области по африканской чуме свиней</t>
  </si>
  <si>
    <t>3.2.2.</t>
  </si>
  <si>
    <t>Осуществление социальной поддержки ветеринарных специалистов, работающих в сельских населенных пунктах или поселках городского типа</t>
  </si>
  <si>
    <t>Предоставление социальной поддержки 
ветеринарным специалистам, работающим в сельских населенных пунктах или поселках городского типа (компенсация расходов по оплате коммунальных услуг)</t>
  </si>
  <si>
    <t>Осуществлена социальная поддержка 
11 ветеринарным специалистам, работающим в сельских населенных пунктах или поселках городского типа</t>
  </si>
  <si>
    <t>3.2.3.</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</si>
  <si>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</si>
  <si>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Обеспечение своевременной оплаты расходов,
 связанных с оплатой проезда и провоза багажа к месту использования отпуска и обратно</t>
  </si>
  <si>
    <t>3.2.4.</t>
  </si>
  <si>
    <t>Субсидия на финансовое обеспечение выполнения государственного задания</t>
  </si>
  <si>
    <t>Проведение: плановых и вынужденных вакцинаций, диагностических и лабораторных исследований на особо опасные болезни животных (птиц) и болезни общие для человека и животных (птиц); ветеринарно-санитарных мероприятий; ветеринарно-санитарной экспертизы сырья и продукции животного происхождения на трихинеллез; учета и контроля за состоянием скотомогильников включая сибиреязвенные; государственного ветеринарного мониторинга остатков запрещенных и вредных веществ в организме живых животных и продуктах животного происхождения; ветеринарных обследований, связанных с содержанием животных; оформление ветеринарных сопроводительных документов.</t>
  </si>
  <si>
    <t>3.3.1.</t>
  </si>
  <si>
    <t>Осуществление текущего ремонта сибиреязвенных скотомогильников и текущего, капитального ремонта объектов недвижимости</t>
  </si>
  <si>
    <t>Поддержание обустройства сибиреязвенных скотомогильников в соответствии с ветеринарно-санитарными требованиями;
своевременное проведение текущего, капитального ремонта зданий государственной ветеринарной службы</t>
  </si>
  <si>
    <t>3.3.2.</t>
  </si>
  <si>
    <t>Приобретение препаратов, инвентаря, оборудования, автотранспорта для ветеринарных учреждений</t>
  </si>
  <si>
    <t>Создание необходимых условий для выполнения в полном объеме противоэпизоотических и ветеринарно-санитарных мероприятий</t>
  </si>
  <si>
    <t>3.3.3.</t>
  </si>
  <si>
    <t>Создание, развитие и сопровождение информационных систем в ветеринарных учреждениях и их структурных подразделениях</t>
  </si>
  <si>
    <t>Обеспечение ветеринарных учреждений и их структурных подразделений необходимыми программно-техническими средствами</t>
  </si>
  <si>
    <t>3.3.4.</t>
  </si>
  <si>
    <t>Организация работы стационарных или мобильных ветеринарных пунктов в муниципальных образованиях</t>
  </si>
  <si>
    <t xml:space="preserve">Организация работы стационарных или мобильных ветеринарных пунктов, не менее чем в одном отдаленном муниципальном образовании 
</t>
  </si>
  <si>
    <t>Комитет по ветеринарии МО, ОМСУ</t>
  </si>
  <si>
    <t>3.4.1.</t>
  </si>
  <si>
    <t xml:space="preserve">Отлов и содержание безнадзорных животных (субвенция бюджетам муниципальных образований) </t>
  </si>
  <si>
    <t>Обеспечение ОМСУ проведения мероприятий по регулированию численности безнадзорных животных</t>
  </si>
  <si>
    <t>3.4.2.</t>
  </si>
  <si>
    <t>Выплачено 2 гранта</t>
  </si>
  <si>
    <t>Мероприятие будет реализовано в 4 квартале.</t>
  </si>
  <si>
    <t>Организация осуществления органами местного самоуправления государственных полномочий по отлову и содержанию безнадзорных животных (субвенция бюджетам муниципальных образований)</t>
  </si>
  <si>
    <t>Организация ОМСУ  мероприятий по регулированию численности безнадзорных животных</t>
  </si>
  <si>
    <t>3.4.3.</t>
  </si>
  <si>
    <t xml:space="preserve">Осуществление контроля за реализацией органами местного самоуправления переданных государственных полномочий по отлову и содержанию безнадзорных животных </t>
  </si>
  <si>
    <t>Ежегодное проведение проверок исполнения ОМСУ переданных государственных полномочий по отлову и содержанию безнадзорных животных в соответствии с утвержденным планом</t>
  </si>
  <si>
    <t>4.</t>
  </si>
  <si>
    <t>МРСХ МО, рыбодобывающие, рыбоперерабатывающие предприятия, предприятия аквакультуры Мурманской области</t>
  </si>
  <si>
    <t xml:space="preserve">Основное мероприятие 1. Организация рыболовства в прибрежной зоне и пресноводных объектах области </t>
  </si>
  <si>
    <t>1. Количество сформированных рыбопромысловых участков (нарастающим итогом). 
 2. Объем выделенных водных биоресурсов  для прибрежного, промышленного рыболовства в пресноводных объектах, любительского и спортивного рыболовства, традиционного рыболовства КМНС в Мурманской области</t>
  </si>
  <si>
    <t>МРСХ МО, ФГБНУ "ПИНРО", рыбодобывающие, рыбоперерабатывающие предприятия Мурманской области, представители коренных малочисленных народов Севера (саами) и их общины</t>
  </si>
  <si>
    <t>4.1.1.</t>
  </si>
  <si>
    <t>Подготовка предложений по объемам квот добычи водных биоресурсов для прибрежного рыболовства</t>
  </si>
  <si>
    <t>Подготовка и направление (ежегодно) в федеральный орган исполнительной власти в области рыболовства и бассейновый научно-промысловый совет соответствующих предложений</t>
  </si>
  <si>
    <t>4.1.2.</t>
  </si>
  <si>
    <t>Осуществление организационного и технического обеспечения деятельности Комиссии по определению границ рыбопромысловых участков Мурманской области</t>
  </si>
  <si>
    <t>Подготовка информационных материалов, организация работы Комиссии по определению границ рыбопромысловых участков Мурманской области; проведение не менее 2 заседаний в год</t>
  </si>
  <si>
    <t>МРСХ МО, ФГБНУ "ПИНРО"</t>
  </si>
  <si>
    <t>4.1.3.</t>
  </si>
  <si>
    <t>Согласование перечня рыбопромысловых участков Мурманской области и направление его на утверждение в Правительство Мурманской области</t>
  </si>
  <si>
    <t>Подготовка материалов по проектам границ рыбопромысловых участков, направление их на согласование в федеральный орган исполнительной власти в области рыболовства и подготовка по итогам согласования проекта нормативно-правового акта Правительства Мурманской области об утверждении границ рыбопромысловых участков</t>
  </si>
  <si>
    <t>4.1.4.</t>
  </si>
  <si>
    <t>Осуществление организационного и технического обеспечения деятельности Территориального рыбохозяйственного совета Мурманской области</t>
  </si>
  <si>
    <t>Обеспечение работы Территориального рыбохозяйственного совета Мурманской области; проведение не менее 1 заседания в год</t>
  </si>
  <si>
    <t>4.1.5.</t>
  </si>
  <si>
    <t>Заключение договоров на доли квот добычи водных биоресурсов для осуществления прибрежного рыболовства и внесение в них изменений</t>
  </si>
  <si>
    <t>Рассмотрение документов пользователей. Заключение договора/внесения в него изменений</t>
  </si>
  <si>
    <t>МРСХ МО, рыбодобывающие предприятия Мурманской области</t>
  </si>
  <si>
    <t>4.1.6.</t>
  </si>
  <si>
    <t>Распределение квот добычи водных биоресурсов для осуществления прибрежного рыболовства</t>
  </si>
  <si>
    <t>Распределение квот добычи водных биоресурсов в соответствии с заключенными договорами на доли квот для осуществления прибрежного рыболовства в объеме не менее 800 тонн</t>
  </si>
  <si>
    <t>4.1.7.</t>
  </si>
  <si>
    <t>Выделение пользователям квот (объемов) водных биоресурсов для осуществления промышленного рыболовства в пресноводных объектах области</t>
  </si>
  <si>
    <t xml:space="preserve">Рассмотрение заявок пользователей на предоставление водных биоресурсов; выделение квот (объемов) добычи водных биоресурсов в объеме не менее 50 тонн </t>
  </si>
  <si>
    <t>4.1.8.</t>
  </si>
  <si>
    <t>Предоставление в пользование рыбопромысловых участков для осуществления промышленного рыболовства в пресноводных объектах и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</si>
  <si>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Проведение не менее 2 конкурсов в год; заключение по итогам конкурсов договоров о предоставлении рыбопромысловых участков</t>
  </si>
  <si>
    <t>МРСХ МО, рыбодобывающие предприятия Мурманской области, представители коренных малочисленных народов Севера (саами) и их общины</t>
  </si>
  <si>
    <t>4.1.9.</t>
  </si>
  <si>
    <t>Подготовка предложений по определению общих допустимых уловов применительно к квотам добычи водных биоресурсов</t>
  </si>
  <si>
    <t>Подготовка и направление в федеральный орган исполнительной власти в области рыболовства материалов и предложений по определению общих допустимых уловов применительно к квотам добычи водных биоресурсов</t>
  </si>
  <si>
    <t>4.1.10.</t>
  </si>
  <si>
    <t>Выделение пользователям квот (объемов) водных биоресурсов для осуществления любительского и спортивного рыболовства в пресноводных объектах области</t>
  </si>
  <si>
    <t>Рассмотрение заявок пользователей на предоставление водных биоресурсов; выделение квот (объемов) добычи водных биоресурсов в объеме не менее 30 тонн</t>
  </si>
  <si>
    <t>4.1.11.</t>
  </si>
  <si>
    <t>Осуществление организационного и технического обеспечения деятельности Комиссии по регулированию добычи анадромных видов рыб в Мурманской области</t>
  </si>
  <si>
    <t>Рассмотрение заявок, организация работы Комиссии по регулированию добычи анадромных видов рыб в Мурманской области;  проведение не менее 1 заседания в год</t>
  </si>
  <si>
    <t>4.1.12.</t>
  </si>
  <si>
    <t>Распределение квот (объемов) добычи водных биоресурсов для осуществления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</si>
  <si>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 xml:space="preserve">Рассмотрение заявок на предоставление водных биоресурсов; выделение квот (объемов) добычи водных биоресурсов представителям саами в объеме не менее 375 тонн </t>
  </si>
  <si>
    <t>МРСХ МО, представители коренных малочисленных народов Севера (саами) и их общины</t>
  </si>
  <si>
    <t>Основное мероприятие 2. Оказание государственной поддержки береговым рыбоперерабатывающим предприятиям региона в закупке сырья и вспомогательных материалов</t>
  </si>
  <si>
    <t>1.Число рыбоперерабатывающих организаций, получивших государственную финансовую поддержку
2. Объем введенных мощностей на объектах рыбопереработки, построенных (реконструированных, модернизированных) с государственной поддержкой</t>
  </si>
  <si>
    <t>Мероприятие носит заявительный характер. Все поступившие  документы рассмотрены. Выполнение мероприятия продолжится в течение III-IV кв.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</si>
</sst>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р_._-;\-* #,##0.00_р_._-;_-* &quot;-&quot;??_р_._-;_-@_-"/>
    <numFmt numFmtId="165" formatCode="0.0"/>
    <numFmt numFmtId="166" formatCode="0.0%"/>
    <numFmt numFmtId="167" formatCode="#,##0.0"/>
    <numFmt numFmtId="168" formatCode="#,##0.00_ ;\-#,##0.00\ "/>
  </numFmts>
  <fonts count="51" x14ac:knownFonts="1">
    <font>
      <sz val="11"/>
      <color theme="1"/>
      <name val="Calibri"/>
      <family val="2"/>
      <charset val="204"/>
      <scheme val="minor"/>
    </font>
    <font>
      <sz val="8"/>
      <name val="Times New Roman"/>
      <family val="1"/>
      <charset val="204"/>
    </font>
    <font>
      <sz val="10"/>
      <name val="Arial"/>
      <family val="2"/>
      <charset val="204"/>
    </font>
    <font>
      <sz val="11"/>
      <name val="Times New Roman"/>
      <family val="1"/>
      <charset val="204"/>
    </font>
    <font>
      <sz val="12"/>
      <name val="Times New Roman"/>
      <family val="1"/>
      <charset val="204"/>
    </font>
    <font>
      <sz val="8"/>
      <color indexed="8"/>
      <name val="Times New Roman"/>
      <family val="1"/>
      <charset val="204"/>
    </font>
    <font>
      <sz val="12"/>
      <color indexed="8"/>
      <name val="Times New Roman"/>
      <family val="1"/>
      <charset val="204"/>
    </font>
    <font>
      <sz val="12"/>
      <color indexed="8"/>
      <name val="Calibri"/>
      <family val="2"/>
      <charset val="204"/>
    </font>
    <font>
      <sz val="14"/>
      <color indexed="8"/>
      <name val="Calibri"/>
      <family val="2"/>
      <charset val="204"/>
    </font>
    <font>
      <sz val="10"/>
      <color indexed="8"/>
      <name val="Times New Roman"/>
      <family val="1"/>
      <charset val="204"/>
    </font>
    <font>
      <strike/>
      <sz val="12"/>
      <color indexed="10"/>
      <name val="Calibri"/>
      <family val="2"/>
      <charset val="204"/>
    </font>
    <font>
      <strike/>
      <sz val="14"/>
      <color indexed="10"/>
      <name val="Calibri"/>
      <family val="2"/>
      <charset val="204"/>
    </font>
    <font>
      <b/>
      <sz val="12"/>
      <color indexed="8"/>
      <name val="Times New Roman"/>
      <family val="1"/>
      <charset val="204"/>
    </font>
    <font>
      <sz val="11"/>
      <color indexed="8"/>
      <name val="Calibri"/>
      <family val="2"/>
      <charset val="204"/>
    </font>
    <font>
      <b/>
      <sz val="8"/>
      <color indexed="8"/>
      <name val="Times New Roman"/>
      <family val="1"/>
      <charset val="204"/>
    </font>
    <font>
      <b/>
      <sz val="8"/>
      <name val="Times New Roman"/>
      <family val="1"/>
      <charset val="204"/>
    </font>
    <font>
      <sz val="14"/>
      <name val="Times New Roman"/>
      <family val="1"/>
      <charset val="204"/>
    </font>
    <font>
      <sz val="11"/>
      <name val="Calibri"/>
      <family val="2"/>
      <charset val="204"/>
    </font>
    <font>
      <b/>
      <sz val="10"/>
      <name val="Times New Roman"/>
      <family val="1"/>
      <charset val="204"/>
    </font>
    <font>
      <sz val="10"/>
      <name val="Times New Roman"/>
      <family val="1"/>
      <charset val="204"/>
    </font>
    <font>
      <sz val="10"/>
      <name val="Calibri"/>
      <family val="2"/>
      <charset val="204"/>
    </font>
    <font>
      <sz val="10"/>
      <name val="Cambria"/>
      <family val="1"/>
      <charset val="204"/>
    </font>
    <font>
      <strike/>
      <sz val="10"/>
      <name val="Cambria"/>
      <family val="1"/>
      <charset val="204"/>
    </font>
    <font>
      <sz val="10"/>
      <name val="Arial Cyr"/>
      <charset val="204"/>
    </font>
    <font>
      <sz val="9"/>
      <name val="Times New Roman"/>
      <family val="1"/>
      <charset val="204"/>
    </font>
    <font>
      <sz val="9"/>
      <name val="Arial Cyr"/>
      <charset val="204"/>
    </font>
    <font>
      <sz val="11"/>
      <name val="Arial Cyr"/>
      <charset val="204"/>
    </font>
    <font>
      <sz val="11"/>
      <name val="Calibri"/>
      <family val="2"/>
      <charset val="204"/>
    </font>
    <font>
      <sz val="11"/>
      <color indexed="8"/>
      <name val="Times New Roman"/>
      <family val="1"/>
      <charset val="204"/>
    </font>
    <font>
      <b/>
      <sz val="11"/>
      <color indexed="8"/>
      <name val="Times New Roman"/>
      <family val="1"/>
      <charset val="204"/>
    </font>
    <font>
      <sz val="11.5"/>
      <name val="Times New Roman"/>
      <family val="1"/>
      <charset val="204"/>
    </font>
    <font>
      <sz val="10.5"/>
      <name val="Times New Roman"/>
      <family val="1"/>
      <charset val="204"/>
    </font>
    <font>
      <sz val="10"/>
      <color indexed="10"/>
      <name val="Times New Roman"/>
      <family val="1"/>
      <charset val="204"/>
    </font>
    <font>
      <sz val="12"/>
      <color indexed="8"/>
      <name val="Times New Roman"/>
      <family val="2"/>
      <charset val="204"/>
    </font>
    <font>
      <sz val="12"/>
      <color indexed="9"/>
      <name val="Times New Roman"/>
      <family val="2"/>
      <charset val="204"/>
    </font>
    <font>
      <sz val="12"/>
      <color indexed="62"/>
      <name val="Times New Roman"/>
      <family val="2"/>
      <charset val="204"/>
    </font>
    <font>
      <b/>
      <sz val="12"/>
      <color indexed="63"/>
      <name val="Times New Roman"/>
      <family val="2"/>
      <charset val="204"/>
    </font>
    <font>
      <b/>
      <sz val="12"/>
      <color indexed="52"/>
      <name val="Times New Roman"/>
      <family val="2"/>
      <charset val="204"/>
    </font>
    <font>
      <b/>
      <sz val="15"/>
      <color indexed="56"/>
      <name val="Times New Roman"/>
      <family val="2"/>
      <charset val="204"/>
    </font>
    <font>
      <b/>
      <sz val="13"/>
      <color indexed="56"/>
      <name val="Times New Roman"/>
      <family val="2"/>
      <charset val="204"/>
    </font>
    <font>
      <b/>
      <sz val="11"/>
      <color indexed="56"/>
      <name val="Times New Roman"/>
      <family val="2"/>
      <charset val="204"/>
    </font>
    <font>
      <b/>
      <sz val="12"/>
      <color indexed="8"/>
      <name val="Times New Roman"/>
      <family val="2"/>
      <charset val="204"/>
    </font>
    <font>
      <b/>
      <sz val="12"/>
      <color indexed="9"/>
      <name val="Times New Roman"/>
      <family val="2"/>
      <charset val="204"/>
    </font>
    <font>
      <b/>
      <sz val="18"/>
      <color indexed="56"/>
      <name val="Cambria"/>
      <family val="2"/>
      <charset val="204"/>
    </font>
    <font>
      <sz val="12"/>
      <color indexed="60"/>
      <name val="Times New Roman"/>
      <family val="2"/>
      <charset val="204"/>
    </font>
    <font>
      <sz val="12"/>
      <color indexed="20"/>
      <name val="Times New Roman"/>
      <family val="2"/>
      <charset val="204"/>
    </font>
    <font>
      <i/>
      <sz val="12"/>
      <color indexed="23"/>
      <name val="Times New Roman"/>
      <family val="2"/>
      <charset val="204"/>
    </font>
    <font>
      <sz val="12"/>
      <color indexed="52"/>
      <name val="Times New Roman"/>
      <family val="2"/>
      <charset val="204"/>
    </font>
    <font>
      <sz val="12"/>
      <color indexed="10"/>
      <name val="Times New Roman"/>
      <family val="2"/>
      <charset val="204"/>
    </font>
    <font>
      <sz val="12"/>
      <color indexed="17"/>
      <name val="Times New Roman"/>
      <family val="2"/>
      <charset val="204"/>
    </font>
    <font>
      <sz val="11"/>
      <color theme="1"/>
      <name val="Calibri"/>
      <family val="2"/>
      <charset val="204"/>
      <scheme val="minor"/>
    </font>
  </fonts>
  <fills count="18">
    <fill>
      <patternFill patternType="none"/>
    </fill>
    <fill>
      <patternFill patternType="gray125"/>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20"/>
        <bgColor indexed="36"/>
      </patternFill>
    </fill>
    <fill>
      <patternFill patternType="solid">
        <fgColor indexed="49"/>
        <bgColor indexed="40"/>
      </patternFill>
    </fill>
    <fill>
      <patternFill patternType="solid">
        <fgColor indexed="53"/>
        <bgColor indexed="52"/>
      </patternFill>
    </fill>
    <fill>
      <patternFill patternType="solid">
        <fgColor indexed="47"/>
        <bgColor indexed="2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65"/>
        <bgColor indexed="64"/>
      </patternFill>
    </fill>
    <fill>
      <patternFill patternType="solid">
        <fgColor indexed="45"/>
        <bgColor indexed="29"/>
      </patternFill>
    </fill>
    <fill>
      <patternFill patternType="solid">
        <fgColor indexed="26"/>
        <bgColor indexed="9"/>
      </patternFill>
    </fill>
    <fill>
      <patternFill patternType="solid">
        <fgColor indexed="42"/>
        <bgColor indexed="27"/>
      </patternFill>
    </fill>
    <fill>
      <patternFill patternType="solid">
        <fgColor indexed="9"/>
        <bgColor indexed="64"/>
      </patternFill>
    </fill>
    <fill>
      <patternFill patternType="solid">
        <fgColor indexed="9"/>
        <bgColor indexed="8"/>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33">
    <xf numFmtId="0" fontId="0" fillId="0" borderId="0"/>
    <xf numFmtId="0" fontId="34" fillId="2"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5" fillId="8" borderId="1" applyNumberFormat="0" applyAlignment="0" applyProtection="0"/>
    <xf numFmtId="0" fontId="36" fillId="9" borderId="2" applyNumberFormat="0" applyAlignment="0" applyProtection="0"/>
    <xf numFmtId="0" fontId="37" fillId="9" borderId="1" applyNumberFormat="0" applyAlignment="0" applyProtection="0"/>
    <xf numFmtId="0" fontId="38" fillId="0" borderId="3" applyNumberFormat="0" applyFill="0" applyAlignment="0" applyProtection="0"/>
    <xf numFmtId="0" fontId="39" fillId="0" borderId="4" applyNumberFormat="0" applyFill="0" applyAlignment="0" applyProtection="0"/>
    <xf numFmtId="0" fontId="40" fillId="0" borderId="5" applyNumberFormat="0" applyFill="0" applyAlignment="0" applyProtection="0"/>
    <xf numFmtId="0" fontId="40" fillId="0" borderId="0" applyNumberFormat="0" applyFill="0" applyBorder="0" applyAlignment="0" applyProtection="0"/>
    <xf numFmtId="0" fontId="41" fillId="0" borderId="6" applyNumberFormat="0" applyFill="0" applyAlignment="0" applyProtection="0"/>
    <xf numFmtId="0" fontId="42" fillId="10" borderId="7" applyNumberFormat="0" applyAlignment="0" applyProtection="0"/>
    <xf numFmtId="0" fontId="43" fillId="0" borderId="0" applyNumberFormat="0" applyFill="0" applyBorder="0" applyAlignment="0" applyProtection="0"/>
    <xf numFmtId="0" fontId="44" fillId="11" borderId="0" applyNumberFormat="0" applyBorder="0" applyAlignment="0" applyProtection="0"/>
    <xf numFmtId="0" fontId="23" fillId="12" borderId="0"/>
    <xf numFmtId="0" fontId="50" fillId="0" borderId="0"/>
    <xf numFmtId="0" fontId="50" fillId="0" borderId="0"/>
    <xf numFmtId="0" fontId="33" fillId="0" borderId="0"/>
    <xf numFmtId="0" fontId="2" fillId="0" borderId="0"/>
    <xf numFmtId="0" fontId="13" fillId="0" borderId="0"/>
    <xf numFmtId="0" fontId="45" fillId="13" borderId="0" applyNumberFormat="0" applyBorder="0" applyAlignment="0" applyProtection="0"/>
    <xf numFmtId="0" fontId="46" fillId="0" borderId="0" applyNumberFormat="0" applyFill="0" applyBorder="0" applyAlignment="0" applyProtection="0"/>
    <xf numFmtId="0" fontId="33" fillId="14" borderId="8" applyNumberFormat="0" applyAlignment="0" applyProtection="0"/>
    <xf numFmtId="9" fontId="2" fillId="0" borderId="0" applyFill="0" applyBorder="0" applyAlignment="0" applyProtection="0"/>
    <xf numFmtId="9" fontId="13" fillId="0" borderId="0" applyFont="0" applyFill="0" applyBorder="0" applyAlignment="0" applyProtection="0"/>
    <xf numFmtId="0" fontId="47" fillId="0" borderId="9" applyNumberFormat="0" applyFill="0" applyAlignment="0" applyProtection="0"/>
    <xf numFmtId="0" fontId="48" fillId="0" borderId="0" applyNumberFormat="0" applyFill="0" applyBorder="0" applyAlignment="0" applyProtection="0"/>
    <xf numFmtId="164" fontId="2" fillId="0" borderId="0" applyFill="0" applyBorder="0" applyAlignment="0" applyProtection="0"/>
    <xf numFmtId="0" fontId="49" fillId="15" borderId="0" applyNumberFormat="0" applyBorder="0" applyAlignment="0" applyProtection="0"/>
  </cellStyleXfs>
  <cellXfs count="358">
    <xf numFmtId="0" fontId="0" fillId="0" borderId="0" xfId="0"/>
    <xf numFmtId="0" fontId="0" fillId="16" borderId="0" xfId="0" applyFill="1"/>
    <xf numFmtId="0" fontId="0" fillId="0" borderId="0" xfId="0" applyFill="1"/>
    <xf numFmtId="0" fontId="7" fillId="16" borderId="0" xfId="0" applyFont="1" applyFill="1"/>
    <xf numFmtId="0" fontId="6" fillId="0" borderId="0" xfId="0" applyFont="1" applyAlignment="1">
      <alignment horizontal="right" vertical="center"/>
    </xf>
    <xf numFmtId="0" fontId="7" fillId="0" borderId="0" xfId="0" applyFont="1"/>
    <xf numFmtId="0" fontId="10" fillId="0" borderId="0" xfId="0" applyFont="1"/>
    <xf numFmtId="0" fontId="6" fillId="0" borderId="0" xfId="0" applyFont="1" applyAlignment="1">
      <alignment horizontal="left" vertical="center"/>
    </xf>
    <xf numFmtId="0" fontId="10" fillId="16" borderId="0" xfId="0" applyFont="1" applyFill="1"/>
    <xf numFmtId="0" fontId="6" fillId="16" borderId="0" xfId="0" applyFont="1" applyFill="1" applyAlignment="1">
      <alignment horizontal="left" vertical="center"/>
    </xf>
    <xf numFmtId="0" fontId="7" fillId="16" borderId="0" xfId="0" applyFont="1" applyFill="1" applyAlignment="1">
      <alignment horizontal="left" vertical="center"/>
    </xf>
    <xf numFmtId="0" fontId="4" fillId="16" borderId="10" xfId="0" applyFont="1" applyFill="1" applyBorder="1" applyAlignment="1">
      <alignment vertical="center" wrapText="1"/>
    </xf>
    <xf numFmtId="0" fontId="4" fillId="16" borderId="10" xfId="0" applyFont="1" applyFill="1" applyBorder="1" applyAlignment="1">
      <alignment horizontal="left" vertical="center" wrapText="1"/>
    </xf>
    <xf numFmtId="49" fontId="4" fillId="16" borderId="10" xfId="0" applyNumberFormat="1" applyFont="1" applyFill="1" applyBorder="1" applyAlignment="1">
      <alignment horizontal="left" vertical="center" wrapText="1"/>
    </xf>
    <xf numFmtId="0" fontId="4" fillId="16" borderId="10" xfId="0" applyFont="1" applyFill="1" applyBorder="1" applyAlignment="1">
      <alignment horizontal="center" vertical="center" wrapText="1"/>
    </xf>
    <xf numFmtId="0" fontId="4" fillId="16" borderId="10" xfId="22" applyFont="1" applyFill="1" applyBorder="1" applyAlignment="1" applyProtection="1">
      <alignment horizontal="left" vertical="center" wrapText="1"/>
      <protection hidden="1"/>
    </xf>
    <xf numFmtId="49" fontId="4" fillId="16" borderId="10" xfId="22" applyNumberFormat="1" applyFont="1" applyFill="1" applyBorder="1" applyAlignment="1" applyProtection="1">
      <alignment horizontal="left" vertical="center" wrapText="1"/>
      <protection hidden="1"/>
    </xf>
    <xf numFmtId="49" fontId="4" fillId="16" borderId="10" xfId="0" applyNumberFormat="1" applyFont="1" applyFill="1" applyBorder="1" applyAlignment="1">
      <alignment horizontal="center" vertical="center" wrapText="1"/>
    </xf>
    <xf numFmtId="0" fontId="6" fillId="0" borderId="0" xfId="0" applyNumberFormat="1" applyFont="1" applyAlignment="1"/>
    <xf numFmtId="0" fontId="8" fillId="0" borderId="0" xfId="0" applyFont="1"/>
    <xf numFmtId="0" fontId="11" fillId="0" borderId="0" xfId="0" applyFont="1"/>
    <xf numFmtId="0" fontId="8" fillId="0" borderId="0" xfId="0" applyFont="1" applyAlignment="1">
      <alignment horizontal="center"/>
    </xf>
    <xf numFmtId="0" fontId="8" fillId="0" borderId="0" xfId="0" applyNumberFormat="1" applyFont="1" applyAlignment="1">
      <alignment horizontal="left" vertical="center"/>
    </xf>
    <xf numFmtId="0" fontId="6" fillId="0" borderId="0" xfId="0" applyFont="1" applyAlignment="1">
      <alignment vertical="center"/>
    </xf>
    <xf numFmtId="0" fontId="12" fillId="16" borderId="0" xfId="0" applyFont="1" applyFill="1" applyAlignment="1"/>
    <xf numFmtId="167" fontId="1" fillId="16" borderId="10" xfId="22" applyNumberFormat="1" applyFont="1" applyFill="1" applyBorder="1" applyAlignment="1">
      <alignment horizontal="center" vertical="center"/>
    </xf>
    <xf numFmtId="165" fontId="4" fillId="16" borderId="10" xfId="0" applyNumberFormat="1" applyFont="1" applyFill="1" applyBorder="1" applyAlignment="1">
      <alignment horizontal="center" vertical="center" wrapText="1"/>
    </xf>
    <xf numFmtId="0" fontId="17" fillId="16" borderId="0" xfId="0" applyFont="1" applyFill="1"/>
    <xf numFmtId="0" fontId="19" fillId="0" borderId="0" xfId="0" applyNumberFormat="1" applyFont="1" applyFill="1" applyAlignment="1">
      <alignment horizontal="center"/>
    </xf>
    <xf numFmtId="0" fontId="19" fillId="0" borderId="0" xfId="0" applyFont="1" applyFill="1" applyAlignment="1">
      <alignment horizontal="left"/>
    </xf>
    <xf numFmtId="1" fontId="4" fillId="0" borderId="0" xfId="0" applyNumberFormat="1" applyFont="1" applyFill="1" applyAlignment="1">
      <alignment horizontal="center"/>
    </xf>
    <xf numFmtId="167" fontId="4" fillId="0" borderId="0" xfId="0" applyNumberFormat="1" applyFont="1" applyFill="1"/>
    <xf numFmtId="0" fontId="19" fillId="0" borderId="0" xfId="0" applyFont="1" applyFill="1"/>
    <xf numFmtId="0" fontId="17" fillId="0" borderId="0" xfId="0" applyFont="1" applyFill="1"/>
    <xf numFmtId="0" fontId="20" fillId="0" borderId="0" xfId="0" applyNumberFormat="1" applyFont="1" applyFill="1" applyAlignment="1">
      <alignment horizontal="center"/>
    </xf>
    <xf numFmtId="0" fontId="20" fillId="0" borderId="0" xfId="0" applyFont="1" applyFill="1"/>
    <xf numFmtId="1" fontId="4" fillId="0" borderId="10" xfId="0" applyNumberFormat="1" applyFont="1" applyFill="1" applyBorder="1" applyAlignment="1">
      <alignment horizontal="center" vertical="center" wrapText="1"/>
    </xf>
    <xf numFmtId="167" fontId="4" fillId="0" borderId="10" xfId="0" applyNumberFormat="1" applyFont="1" applyFill="1" applyBorder="1" applyAlignment="1">
      <alignment horizontal="center" vertical="center" wrapText="1"/>
    </xf>
    <xf numFmtId="1" fontId="19" fillId="0" borderId="10" xfId="0" applyNumberFormat="1" applyFont="1" applyFill="1" applyBorder="1" applyAlignment="1">
      <alignment horizontal="center" vertical="center" wrapText="1"/>
    </xf>
    <xf numFmtId="4" fontId="19" fillId="0" borderId="10" xfId="0" applyNumberFormat="1" applyFont="1" applyFill="1" applyBorder="1" applyAlignment="1">
      <alignment horizontal="center" vertical="center"/>
    </xf>
    <xf numFmtId="4" fontId="19" fillId="0" borderId="10" xfId="0" applyNumberFormat="1" applyFont="1" applyFill="1" applyBorder="1" applyAlignment="1">
      <alignment horizontal="center" vertical="center" wrapText="1"/>
    </xf>
    <xf numFmtId="167" fontId="19" fillId="0" borderId="10" xfId="0" applyNumberFormat="1" applyFont="1" applyFill="1" applyBorder="1" applyAlignment="1">
      <alignment horizontal="center" vertical="center" wrapText="1"/>
    </xf>
    <xf numFmtId="0" fontId="0" fillId="0" borderId="0" xfId="0" applyFont="1" applyFill="1"/>
    <xf numFmtId="0" fontId="19" fillId="0" borderId="0" xfId="0" applyFont="1" applyFill="1" applyAlignment="1">
      <alignment horizontal="left" vertical="center"/>
    </xf>
    <xf numFmtId="4" fontId="4" fillId="0" borderId="0" xfId="0" applyNumberFormat="1" applyFont="1" applyFill="1"/>
    <xf numFmtId="0" fontId="28" fillId="12" borderId="0" xfId="18" applyFont="1"/>
    <xf numFmtId="0" fontId="28" fillId="12" borderId="0" xfId="18" applyFont="1" applyAlignment="1">
      <alignment horizontal="center"/>
    </xf>
    <xf numFmtId="167" fontId="28" fillId="12" borderId="0" xfId="18" applyNumberFormat="1" applyFont="1" applyAlignment="1">
      <alignment horizontal="center"/>
    </xf>
    <xf numFmtId="167" fontId="28" fillId="12" borderId="0" xfId="18" applyNumberFormat="1" applyFont="1"/>
    <xf numFmtId="167" fontId="28" fillId="12" borderId="0" xfId="18" applyNumberFormat="1" applyFont="1" applyAlignment="1">
      <alignment horizontal="center" vertical="center"/>
    </xf>
    <xf numFmtId="166" fontId="28" fillId="0" borderId="0" xfId="28" applyNumberFormat="1" applyFont="1" applyAlignment="1">
      <alignment horizontal="center"/>
    </xf>
    <xf numFmtId="9" fontId="28" fillId="0" borderId="0" xfId="28" applyFont="1" applyAlignment="1">
      <alignment horizontal="center"/>
    </xf>
    <xf numFmtId="167" fontId="28" fillId="0" borderId="0" xfId="28" applyNumberFormat="1" applyFont="1" applyAlignment="1">
      <alignment horizontal="center"/>
    </xf>
    <xf numFmtId="0" fontId="28" fillId="12" borderId="0" xfId="18" applyFont="1" applyAlignment="1">
      <alignment horizontal="right" vertical="center"/>
    </xf>
    <xf numFmtId="0" fontId="23" fillId="12" borderId="0" xfId="18"/>
    <xf numFmtId="0" fontId="23" fillId="12" borderId="0" xfId="18" applyAlignment="1">
      <alignment horizontal="center"/>
    </xf>
    <xf numFmtId="167" fontId="23" fillId="12" borderId="0" xfId="18" applyNumberFormat="1" applyAlignment="1">
      <alignment horizontal="center"/>
    </xf>
    <xf numFmtId="167" fontId="23" fillId="12" borderId="0" xfId="18" applyNumberFormat="1"/>
    <xf numFmtId="166" fontId="13" fillId="0" borderId="0" xfId="28" applyNumberFormat="1" applyAlignment="1">
      <alignment horizontal="center"/>
    </xf>
    <xf numFmtId="9" fontId="13" fillId="0" borderId="0" xfId="28" applyAlignment="1">
      <alignment horizontal="center"/>
    </xf>
    <xf numFmtId="167" fontId="13" fillId="0" borderId="0" xfId="28" applyNumberFormat="1" applyAlignment="1">
      <alignment horizontal="center"/>
    </xf>
    <xf numFmtId="167" fontId="1" fillId="0" borderId="10" xfId="18" applyNumberFormat="1" applyFont="1" applyFill="1" applyBorder="1" applyAlignment="1" applyProtection="1">
      <alignment horizontal="center" vertical="center" wrapText="1"/>
      <protection locked="0"/>
    </xf>
    <xf numFmtId="166" fontId="1" fillId="0" borderId="10" xfId="28" applyNumberFormat="1" applyFont="1" applyFill="1" applyBorder="1" applyAlignment="1" applyProtection="1">
      <alignment horizontal="center" vertical="center" wrapText="1"/>
      <protection locked="0"/>
    </xf>
    <xf numFmtId="167" fontId="15" fillId="16" borderId="10" xfId="22" applyNumberFormat="1" applyFont="1" applyFill="1" applyBorder="1" applyAlignment="1">
      <alignment horizontal="center" vertical="center"/>
    </xf>
    <xf numFmtId="4" fontId="19" fillId="0" borderId="10" xfId="23" applyNumberFormat="1" applyFont="1" applyFill="1" applyBorder="1" applyAlignment="1">
      <alignment horizontal="center" vertical="center" wrapText="1"/>
    </xf>
    <xf numFmtId="1" fontId="3" fillId="0" borderId="10" xfId="0" applyNumberFormat="1" applyFont="1" applyFill="1" applyBorder="1" applyAlignment="1">
      <alignment horizontal="center" vertical="center" wrapText="1"/>
    </xf>
    <xf numFmtId="4" fontId="3" fillId="0" borderId="10" xfId="0" applyNumberFormat="1" applyFont="1" applyFill="1" applyBorder="1" applyAlignment="1">
      <alignment horizontal="center" vertical="center"/>
    </xf>
    <xf numFmtId="167" fontId="3" fillId="0" borderId="10" xfId="0" applyNumberFormat="1" applyFont="1" applyFill="1" applyBorder="1" applyAlignment="1">
      <alignment horizontal="center" vertical="center" wrapText="1"/>
    </xf>
    <xf numFmtId="1" fontId="19" fillId="0" borderId="10" xfId="23" applyNumberFormat="1" applyFont="1" applyFill="1" applyBorder="1" applyAlignment="1">
      <alignment horizontal="center" vertical="center" wrapText="1"/>
    </xf>
    <xf numFmtId="4" fontId="19" fillId="0" borderId="10" xfId="0" applyNumberFormat="1" applyFont="1" applyFill="1" applyBorder="1" applyAlignment="1">
      <alignment horizontal="center"/>
    </xf>
    <xf numFmtId="1" fontId="4" fillId="0" borderId="10" xfId="23" applyNumberFormat="1" applyFont="1" applyFill="1" applyBorder="1" applyAlignment="1">
      <alignment horizontal="center" vertical="center" wrapText="1"/>
    </xf>
    <xf numFmtId="0" fontId="27" fillId="0" borderId="0" xfId="0" applyFont="1" applyFill="1"/>
    <xf numFmtId="0" fontId="27" fillId="0" borderId="0" xfId="0" applyNumberFormat="1" applyFont="1" applyFill="1" applyAlignment="1">
      <alignment horizontal="center"/>
    </xf>
    <xf numFmtId="0" fontId="15" fillId="16" borderId="10" xfId="22" applyFont="1" applyFill="1" applyBorder="1" applyAlignment="1">
      <alignment horizontal="center" vertical="center" wrapText="1"/>
    </xf>
    <xf numFmtId="166" fontId="15" fillId="16" borderId="10" xfId="28" applyNumberFormat="1" applyFont="1" applyFill="1" applyBorder="1" applyAlignment="1">
      <alignment horizontal="center" vertical="center"/>
    </xf>
    <xf numFmtId="0" fontId="1" fillId="16" borderId="10" xfId="22" applyFont="1" applyFill="1" applyBorder="1" applyAlignment="1">
      <alignment horizontal="center" vertical="center" wrapText="1"/>
    </xf>
    <xf numFmtId="166" fontId="1" fillId="16" borderId="10" xfId="28" applyNumberFormat="1" applyFont="1" applyFill="1" applyBorder="1" applyAlignment="1">
      <alignment horizontal="center" vertical="center"/>
    </xf>
    <xf numFmtId="0" fontId="1" fillId="16" borderId="10" xfId="22" applyFont="1" applyFill="1" applyBorder="1" applyAlignment="1">
      <alignment horizontal="left" vertical="center"/>
    </xf>
    <xf numFmtId="0" fontId="1" fillId="16" borderId="10" xfId="22" applyFont="1" applyFill="1" applyBorder="1" applyAlignment="1">
      <alignment horizontal="center" vertical="center"/>
    </xf>
    <xf numFmtId="167" fontId="1" fillId="16" borderId="10" xfId="22" applyNumberFormat="1" applyFont="1" applyFill="1" applyBorder="1" applyAlignment="1">
      <alignment horizontal="left" vertical="center"/>
    </xf>
    <xf numFmtId="166" fontId="1" fillId="16" borderId="10" xfId="22" applyNumberFormat="1" applyFont="1" applyFill="1" applyBorder="1" applyAlignment="1">
      <alignment horizontal="center" vertical="center"/>
    </xf>
    <xf numFmtId="166" fontId="19" fillId="0" borderId="10" xfId="0" applyNumberFormat="1" applyFont="1" applyFill="1" applyBorder="1" applyAlignment="1">
      <alignment horizontal="center" vertical="center" wrapText="1"/>
    </xf>
    <xf numFmtId="0" fontId="19" fillId="0" borderId="11" xfId="0" applyFont="1" applyFill="1" applyBorder="1" applyAlignment="1">
      <alignment vertical="top"/>
    </xf>
    <xf numFmtId="0" fontId="19" fillId="0" borderId="12" xfId="0" applyFont="1" applyFill="1" applyBorder="1" applyAlignment="1">
      <alignment vertical="top"/>
    </xf>
    <xf numFmtId="0" fontId="19" fillId="0" borderId="13" xfId="0" applyFont="1" applyFill="1" applyBorder="1" applyAlignment="1">
      <alignment vertical="top"/>
    </xf>
    <xf numFmtId="0" fontId="19" fillId="0" borderId="10" xfId="0" applyFont="1" applyFill="1" applyBorder="1" applyAlignment="1">
      <alignment vertical="top" wrapText="1"/>
    </xf>
    <xf numFmtId="0" fontId="19" fillId="0" borderId="13"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7" fillId="0" borderId="0" xfId="0" applyFont="1" applyFill="1" applyAlignment="1">
      <alignment horizontal="center"/>
    </xf>
    <xf numFmtId="0" fontId="19"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9" fillId="0" borderId="10" xfId="23" applyFont="1" applyFill="1" applyBorder="1" applyAlignment="1">
      <alignment horizontal="center" vertical="center" wrapText="1"/>
    </xf>
    <xf numFmtId="165" fontId="19" fillId="0" borderId="10" xfId="0" applyNumberFormat="1" applyFont="1" applyFill="1" applyBorder="1" applyAlignment="1">
      <alignment horizontal="center" vertical="center" wrapText="1"/>
    </xf>
    <xf numFmtId="166" fontId="19" fillId="0" borderId="10" xfId="0" applyNumberFormat="1" applyFont="1" applyFill="1" applyBorder="1" applyAlignment="1">
      <alignment vertical="center" wrapText="1"/>
    </xf>
    <xf numFmtId="4" fontId="30" fillId="0" borderId="10" xfId="0" applyNumberFormat="1" applyFont="1" applyFill="1" applyBorder="1" applyAlignment="1">
      <alignment horizontal="center" vertical="center"/>
    </xf>
    <xf numFmtId="4" fontId="30" fillId="0" borderId="10" xfId="23" applyNumberFormat="1" applyFont="1" applyFill="1" applyBorder="1" applyAlignment="1">
      <alignment horizontal="center" vertical="center" wrapText="1"/>
    </xf>
    <xf numFmtId="0" fontId="19" fillId="0" borderId="10" xfId="23" applyFont="1" applyFill="1" applyBorder="1" applyAlignment="1">
      <alignment vertical="center" wrapText="1"/>
    </xf>
    <xf numFmtId="0" fontId="19" fillId="0" borderId="10" xfId="0" applyFont="1" applyFill="1" applyBorder="1" applyAlignment="1">
      <alignment vertical="center" wrapText="1"/>
    </xf>
    <xf numFmtId="0" fontId="0" fillId="0" borderId="10" xfId="0" applyFill="1" applyBorder="1" applyAlignment="1">
      <alignment vertical="center" wrapText="1"/>
    </xf>
    <xf numFmtId="0" fontId="19" fillId="0" borderId="10" xfId="23" applyFont="1" applyFill="1" applyBorder="1" applyAlignment="1">
      <alignment vertical="top" wrapText="1"/>
    </xf>
    <xf numFmtId="2" fontId="19" fillId="0" borderId="10" xfId="0" applyNumberFormat="1" applyFont="1" applyFill="1" applyBorder="1" applyAlignment="1">
      <alignment horizontal="center" vertical="center" wrapText="1"/>
    </xf>
    <xf numFmtId="2" fontId="19" fillId="0" borderId="10" xfId="0" applyNumberFormat="1" applyFont="1" applyFill="1" applyBorder="1" applyAlignment="1">
      <alignment horizontal="center" vertical="center"/>
    </xf>
    <xf numFmtId="167" fontId="19" fillId="0" borderId="10" xfId="0" applyNumberFormat="1" applyFont="1" applyFill="1" applyBorder="1" applyAlignment="1">
      <alignment horizontal="center" vertical="center"/>
    </xf>
    <xf numFmtId="0" fontId="19" fillId="0" borderId="0" xfId="0" applyFont="1" applyFill="1" applyBorder="1" applyAlignment="1">
      <alignment horizontal="center" vertical="center" wrapText="1"/>
    </xf>
    <xf numFmtId="1" fontId="19" fillId="0" borderId="13" xfId="0" applyNumberFormat="1" applyFont="1" applyFill="1" applyBorder="1" applyAlignment="1">
      <alignment horizontal="center" vertical="center" wrapText="1"/>
    </xf>
    <xf numFmtId="4" fontId="19" fillId="0" borderId="13" xfId="0" applyNumberFormat="1" applyFont="1" applyFill="1" applyBorder="1" applyAlignment="1">
      <alignment horizontal="center" vertical="center"/>
    </xf>
    <xf numFmtId="165" fontId="3" fillId="0" borderId="10" xfId="0" applyNumberFormat="1" applyFont="1" applyFill="1" applyBorder="1" applyAlignment="1">
      <alignment horizontal="center" vertical="center" wrapText="1"/>
    </xf>
    <xf numFmtId="4" fontId="3" fillId="0" borderId="10" xfId="0" applyNumberFormat="1" applyFont="1" applyFill="1" applyBorder="1" applyAlignment="1">
      <alignment horizontal="center" vertical="center" wrapText="1"/>
    </xf>
    <xf numFmtId="0" fontId="3" fillId="0" borderId="10" xfId="0" applyFont="1" applyFill="1" applyBorder="1" applyAlignment="1">
      <alignment horizontal="left" vertical="center" wrapText="1"/>
    </xf>
    <xf numFmtId="166" fontId="3" fillId="0" borderId="10" xfId="0" applyNumberFormat="1" applyFont="1" applyFill="1" applyBorder="1" applyAlignment="1">
      <alignment horizontal="center" vertical="center" wrapText="1"/>
    </xf>
    <xf numFmtId="0" fontId="31" fillId="0" borderId="10" xfId="0" applyFont="1" applyFill="1" applyBorder="1" applyAlignment="1">
      <alignment vertical="top" wrapText="1"/>
    </xf>
    <xf numFmtId="166" fontId="31" fillId="0" borderId="10" xfId="0" applyNumberFormat="1" applyFont="1" applyFill="1" applyBorder="1" applyAlignment="1">
      <alignment vertical="center" wrapText="1"/>
    </xf>
    <xf numFmtId="10" fontId="19" fillId="0" borderId="10" xfId="0" applyNumberFormat="1" applyFont="1" applyFill="1" applyBorder="1" applyAlignment="1">
      <alignment horizontal="center" vertical="center" wrapText="1"/>
    </xf>
    <xf numFmtId="0" fontId="1" fillId="0" borderId="10" xfId="22" applyFont="1" applyFill="1" applyBorder="1" applyAlignment="1">
      <alignment horizontal="center" vertical="center" wrapText="1"/>
    </xf>
    <xf numFmtId="0" fontId="15" fillId="0" borderId="10" xfId="22" applyFont="1" applyFill="1" applyBorder="1" applyAlignment="1">
      <alignment horizontal="center" vertical="center" wrapText="1"/>
    </xf>
    <xf numFmtId="167" fontId="1" fillId="0" borderId="10" xfId="22" applyNumberFormat="1" applyFont="1" applyFill="1" applyBorder="1" applyAlignment="1">
      <alignment horizontal="center" vertical="center"/>
    </xf>
    <xf numFmtId="167" fontId="1" fillId="16" borderId="10" xfId="22" applyNumberFormat="1" applyFont="1" applyFill="1" applyBorder="1" applyAlignment="1">
      <alignment horizontal="center" vertical="center" wrapText="1"/>
    </xf>
    <xf numFmtId="9" fontId="15" fillId="16" borderId="10" xfId="22" applyNumberFormat="1" applyFont="1" applyFill="1" applyBorder="1" applyAlignment="1">
      <alignment horizontal="center" vertical="center"/>
    </xf>
    <xf numFmtId="9" fontId="1" fillId="16" borderId="10" xfId="22" applyNumberFormat="1" applyFont="1" applyFill="1" applyBorder="1" applyAlignment="1">
      <alignment horizontal="center" vertical="center"/>
    </xf>
    <xf numFmtId="0" fontId="14" fillId="0" borderId="10" xfId="0" applyFont="1" applyFill="1" applyBorder="1" applyAlignment="1">
      <alignment horizontal="center"/>
    </xf>
    <xf numFmtId="0" fontId="14" fillId="0" borderId="10" xfId="0" applyFont="1" applyFill="1" applyBorder="1" applyAlignment="1">
      <alignment horizontal="center" vertical="center"/>
    </xf>
    <xf numFmtId="166" fontId="14" fillId="0" borderId="10" xfId="0" applyNumberFormat="1" applyFont="1" applyFill="1" applyBorder="1" applyAlignment="1">
      <alignment horizontal="center" vertical="center"/>
    </xf>
    <xf numFmtId="0" fontId="5" fillId="0" borderId="10" xfId="0" applyFont="1" applyFill="1" applyBorder="1" applyAlignment="1">
      <alignment horizontal="center"/>
    </xf>
    <xf numFmtId="0" fontId="5" fillId="0" borderId="10" xfId="0" applyFont="1" applyFill="1" applyBorder="1" applyAlignment="1">
      <alignment horizontal="center" vertical="center"/>
    </xf>
    <xf numFmtId="0" fontId="5" fillId="0" borderId="10" xfId="0" applyFont="1" applyFill="1" applyBorder="1" applyAlignment="1">
      <alignment horizontal="center" vertical="center" wrapText="1"/>
    </xf>
    <xf numFmtId="9" fontId="1" fillId="0" borderId="10" xfId="22" applyNumberFormat="1" applyFont="1" applyFill="1" applyBorder="1" applyAlignment="1">
      <alignment horizontal="center" vertical="center"/>
    </xf>
    <xf numFmtId="0" fontId="19" fillId="0" borderId="13" xfId="0" applyFont="1" applyFill="1" applyBorder="1" applyAlignment="1">
      <alignment horizontal="left" vertical="center" wrapText="1"/>
    </xf>
    <xf numFmtId="0" fontId="19" fillId="0" borderId="10" xfId="0" applyFont="1" applyFill="1" applyBorder="1" applyAlignment="1">
      <alignment horizontal="left" vertical="center" wrapText="1"/>
    </xf>
    <xf numFmtId="167" fontId="19" fillId="0" borderId="14" xfId="0" applyNumberFormat="1" applyFont="1" applyFill="1" applyBorder="1" applyAlignment="1">
      <alignment horizontal="center" vertical="center" wrapText="1"/>
    </xf>
    <xf numFmtId="168" fontId="19" fillId="0" borderId="10" xfId="0" applyNumberFormat="1" applyFont="1" applyFill="1" applyBorder="1" applyAlignment="1">
      <alignment horizontal="center" vertical="center" wrapText="1"/>
    </xf>
    <xf numFmtId="4" fontId="19" fillId="0" borderId="13" xfId="0" applyNumberFormat="1" applyFont="1" applyFill="1" applyBorder="1" applyAlignment="1">
      <alignment horizontal="center" vertical="center" wrapText="1"/>
    </xf>
    <xf numFmtId="9" fontId="3" fillId="0" borderId="10" xfId="0" applyNumberFormat="1" applyFont="1" applyFill="1" applyBorder="1" applyAlignment="1">
      <alignment horizontal="center" vertical="center" wrapText="1"/>
    </xf>
    <xf numFmtId="0" fontId="3" fillId="0" borderId="10" xfId="0" applyFont="1" applyFill="1" applyBorder="1" applyAlignment="1">
      <alignment vertical="center" wrapText="1"/>
    </xf>
    <xf numFmtId="165" fontId="30" fillId="0" borderId="10" xfId="0" applyNumberFormat="1" applyFont="1" applyFill="1" applyBorder="1" applyAlignment="1">
      <alignment horizontal="center" vertical="center" wrapText="1"/>
    </xf>
    <xf numFmtId="165" fontId="19" fillId="0" borderId="10" xfId="0" applyNumberFormat="1" applyFont="1" applyFill="1" applyBorder="1" applyAlignment="1">
      <alignment horizontal="center" vertical="center"/>
    </xf>
    <xf numFmtId="165" fontId="19" fillId="0" borderId="10" xfId="23" applyNumberFormat="1" applyFont="1" applyFill="1" applyBorder="1" applyAlignment="1">
      <alignment horizontal="center" vertical="center" wrapText="1"/>
    </xf>
    <xf numFmtId="166" fontId="19" fillId="0" borderId="10" xfId="23" applyNumberFormat="1" applyFont="1" applyFill="1" applyBorder="1" applyAlignment="1">
      <alignment horizontal="center" vertical="center" wrapText="1"/>
    </xf>
    <xf numFmtId="167" fontId="19" fillId="0" borderId="10" xfId="23" applyNumberFormat="1" applyFont="1" applyFill="1" applyBorder="1" applyAlignment="1">
      <alignment horizontal="center" vertical="center" wrapText="1"/>
    </xf>
    <xf numFmtId="0" fontId="19" fillId="0" borderId="10" xfId="23"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167" fontId="4" fillId="0" borderId="11" xfId="0" applyNumberFormat="1" applyFont="1" applyFill="1" applyBorder="1" applyAlignment="1">
      <alignment horizontal="center" vertical="top" wrapText="1"/>
    </xf>
    <xf numFmtId="167" fontId="4" fillId="0" borderId="13" xfId="0" applyNumberFormat="1" applyFont="1" applyFill="1" applyBorder="1" applyAlignment="1">
      <alignment horizontal="center" vertical="top" wrapText="1"/>
    </xf>
    <xf numFmtId="0" fontId="19" fillId="0" borderId="10" xfId="0" applyFont="1" applyFill="1" applyBorder="1" applyAlignment="1">
      <alignment horizontal="center" vertical="center" wrapText="1"/>
    </xf>
    <xf numFmtId="0" fontId="19" fillId="0" borderId="10" xfId="0" applyFont="1" applyFill="1" applyBorder="1" applyAlignment="1">
      <alignment horizontal="center" vertical="top" wrapText="1"/>
    </xf>
    <xf numFmtId="0" fontId="20" fillId="0" borderId="11" xfId="0" applyFont="1" applyFill="1" applyBorder="1" applyAlignment="1"/>
    <xf numFmtId="0" fontId="20" fillId="0" borderId="12" xfId="0" applyFont="1" applyFill="1" applyBorder="1" applyAlignment="1"/>
    <xf numFmtId="0" fontId="20" fillId="0" borderId="13" xfId="0" applyFont="1" applyFill="1" applyBorder="1" applyAlignment="1"/>
    <xf numFmtId="0" fontId="3" fillId="0" borderId="0" xfId="0" applyFont="1" applyFill="1" applyAlignment="1">
      <alignment horizontal="right" wrapText="1"/>
    </xf>
    <xf numFmtId="0" fontId="16" fillId="0" borderId="0" xfId="0" applyNumberFormat="1" applyFont="1" applyFill="1" applyAlignment="1">
      <alignment horizontal="center" wrapText="1"/>
    </xf>
    <xf numFmtId="0" fontId="27" fillId="0" borderId="0" xfId="0" applyFont="1" applyFill="1" applyAlignment="1">
      <alignment horizontal="center"/>
    </xf>
    <xf numFmtId="0" fontId="19" fillId="0" borderId="10" xfId="0" applyNumberFormat="1" applyFont="1" applyFill="1" applyBorder="1" applyAlignment="1">
      <alignment horizontal="center" vertical="center" wrapText="1"/>
    </xf>
    <xf numFmtId="0" fontId="19" fillId="0" borderId="10"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19" fillId="0" borderId="14"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1" xfId="0" applyFont="1" applyFill="1" applyBorder="1" applyAlignment="1">
      <alignment horizontal="left" vertical="center" indent="1"/>
    </xf>
    <xf numFmtId="0" fontId="19" fillId="0" borderId="13" xfId="0" applyFont="1" applyFill="1" applyBorder="1" applyAlignment="1">
      <alignment horizontal="left" vertical="center" indent="1"/>
    </xf>
    <xf numFmtId="0" fontId="19" fillId="0" borderId="11" xfId="0" applyNumberFormat="1" applyFont="1" applyFill="1" applyBorder="1" applyAlignment="1">
      <alignment horizontal="center" vertical="center" wrapText="1"/>
    </xf>
    <xf numFmtId="0" fontId="19" fillId="0" borderId="12" xfId="0" applyNumberFormat="1" applyFont="1" applyFill="1" applyBorder="1" applyAlignment="1">
      <alignment horizontal="center" vertical="center" wrapText="1"/>
    </xf>
    <xf numFmtId="0" fontId="19" fillId="0" borderId="13" xfId="0" applyNumberFormat="1" applyFont="1" applyFill="1" applyBorder="1" applyAlignment="1">
      <alignment horizontal="center" vertical="center" wrapText="1"/>
    </xf>
    <xf numFmtId="0" fontId="19" fillId="0" borderId="11"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11" xfId="0" applyFont="1" applyFill="1" applyBorder="1" applyAlignment="1">
      <alignment horizontal="center" vertical="top" wrapText="1"/>
    </xf>
    <xf numFmtId="0" fontId="19" fillId="0" borderId="12" xfId="0" applyFont="1" applyFill="1" applyBorder="1" applyAlignment="1">
      <alignment horizontal="center" vertical="top" wrapText="1"/>
    </xf>
    <xf numFmtId="0" fontId="19" fillId="0" borderId="13" xfId="0" applyFont="1" applyFill="1" applyBorder="1" applyAlignment="1">
      <alignment horizontal="center" vertical="top" wrapText="1"/>
    </xf>
    <xf numFmtId="0" fontId="20" fillId="0" borderId="11" xfId="0" applyFont="1" applyFill="1" applyBorder="1" applyAlignment="1">
      <alignment horizontal="center" vertical="center"/>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1" xfId="0" applyNumberFormat="1" applyFont="1" applyFill="1" applyBorder="1" applyAlignment="1">
      <alignment horizontal="left" vertical="center" wrapText="1"/>
    </xf>
    <xf numFmtId="0" fontId="19" fillId="0" borderId="12" xfId="0" applyNumberFormat="1" applyFont="1" applyFill="1" applyBorder="1" applyAlignment="1">
      <alignment horizontal="left" vertical="center" wrapText="1"/>
    </xf>
    <xf numFmtId="0" fontId="19" fillId="0" borderId="13" xfId="0" applyNumberFormat="1" applyFont="1" applyFill="1" applyBorder="1" applyAlignment="1">
      <alignment horizontal="left" vertical="center" wrapText="1"/>
    </xf>
    <xf numFmtId="0" fontId="19" fillId="0" borderId="17" xfId="0" applyFont="1" applyFill="1" applyBorder="1" applyAlignment="1">
      <alignment horizontal="left" vertical="center" wrapText="1"/>
    </xf>
    <xf numFmtId="0" fontId="27" fillId="0" borderId="18" xfId="0" applyFont="1" applyFill="1" applyBorder="1" applyAlignment="1">
      <alignment horizontal="left" vertical="center" wrapText="1"/>
    </xf>
    <xf numFmtId="0" fontId="27" fillId="0" borderId="19" xfId="0" applyFont="1" applyFill="1" applyBorder="1" applyAlignment="1">
      <alignment horizontal="left" vertical="center" wrapText="1"/>
    </xf>
    <xf numFmtId="4" fontId="19" fillId="0" borderId="10" xfId="0" applyNumberFormat="1" applyFont="1" applyFill="1" applyBorder="1" applyAlignment="1">
      <alignment horizontal="center" vertical="top" wrapText="1"/>
    </xf>
    <xf numFmtId="0" fontId="19" fillId="0" borderId="11" xfId="0" applyFont="1" applyFill="1" applyBorder="1" applyAlignment="1">
      <alignment horizontal="left" vertical="top" wrapText="1"/>
    </xf>
    <xf numFmtId="0" fontId="19" fillId="0" borderId="12"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27" fillId="0" borderId="12"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1" xfId="0" applyFont="1" applyFill="1" applyBorder="1" applyAlignment="1">
      <alignment horizontal="center" vertical="center" wrapText="1"/>
    </xf>
    <xf numFmtId="0" fontId="19" fillId="0" borderId="11" xfId="0" applyFont="1" applyFill="1" applyBorder="1" applyAlignment="1">
      <alignmen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23" fillId="0" borderId="18" xfId="0" applyFont="1" applyFill="1" applyBorder="1" applyAlignment="1">
      <alignment horizontal="center" vertical="center" wrapText="1"/>
    </xf>
    <xf numFmtId="0" fontId="23" fillId="0" borderId="19" xfId="0" applyFont="1" applyFill="1" applyBorder="1" applyAlignment="1">
      <alignment horizontal="center" vertical="center" wrapText="1"/>
    </xf>
    <xf numFmtId="165" fontId="19" fillId="0" borderId="17" xfId="0" applyNumberFormat="1" applyFont="1" applyFill="1" applyBorder="1" applyAlignment="1">
      <alignment horizontal="center" vertical="center" wrapText="1"/>
    </xf>
    <xf numFmtId="9" fontId="19" fillId="0" borderId="1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16" fontId="19" fillId="0" borderId="12" xfId="0" applyNumberFormat="1" applyFont="1" applyFill="1" applyBorder="1" applyAlignment="1">
      <alignment horizontal="center" vertical="center" wrapText="1"/>
    </xf>
    <xf numFmtId="16" fontId="19" fillId="0" borderId="13" xfId="0" applyNumberFormat="1" applyFont="1" applyFill="1" applyBorder="1" applyAlignment="1">
      <alignment horizontal="center" vertical="center" wrapText="1"/>
    </xf>
    <xf numFmtId="0" fontId="19" fillId="0" borderId="18" xfId="0" applyFont="1" applyFill="1" applyBorder="1" applyAlignment="1">
      <alignment horizontal="center" vertical="center" wrapText="1"/>
    </xf>
    <xf numFmtId="0" fontId="3" fillId="0" borderId="11" xfId="0" applyNumberFormat="1" applyFont="1" applyFill="1" applyBorder="1" applyAlignment="1">
      <alignment horizontal="left" vertical="center" wrapText="1"/>
    </xf>
    <xf numFmtId="0" fontId="3" fillId="0" borderId="12" xfId="0" applyNumberFormat="1" applyFont="1" applyFill="1" applyBorder="1" applyAlignment="1">
      <alignment horizontal="left" vertical="center" wrapText="1"/>
    </xf>
    <xf numFmtId="0" fontId="3" fillId="0" borderId="13" xfId="0" applyNumberFormat="1" applyFont="1" applyFill="1" applyBorder="1" applyAlignment="1">
      <alignment horizontal="left" vertical="center" wrapText="1"/>
    </xf>
    <xf numFmtId="0" fontId="3" fillId="0" borderId="11" xfId="0" applyNumberFormat="1" applyFont="1" applyFill="1" applyBorder="1" applyAlignment="1">
      <alignment horizontal="center" vertical="center" wrapText="1"/>
    </xf>
    <xf numFmtId="0" fontId="3" fillId="0" borderId="12"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27" fillId="0" borderId="13" xfId="0" applyFont="1" applyFill="1" applyBorder="1" applyAlignment="1">
      <alignment wrapText="1"/>
    </xf>
    <xf numFmtId="16" fontId="3" fillId="0" borderId="11" xfId="0" applyNumberFormat="1" applyFont="1" applyFill="1" applyBorder="1" applyAlignment="1">
      <alignment horizontal="center" vertical="center" wrapText="1"/>
    </xf>
    <xf numFmtId="16" fontId="3" fillId="0" borderId="12"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19" xfId="0" applyFont="1" applyFill="1" applyBorder="1" applyAlignment="1">
      <alignmen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19" fillId="0" borderId="11" xfId="23" applyNumberFormat="1" applyFont="1" applyFill="1" applyBorder="1" applyAlignment="1">
      <alignment horizontal="center" vertical="center" wrapText="1"/>
    </xf>
    <xf numFmtId="0" fontId="19" fillId="0" borderId="12" xfId="23" applyNumberFormat="1" applyFont="1" applyFill="1" applyBorder="1" applyAlignment="1">
      <alignment horizontal="center" vertical="center" wrapText="1"/>
    </xf>
    <xf numFmtId="0" fontId="19" fillId="0" borderId="13" xfId="23" applyNumberFormat="1" applyFont="1" applyFill="1" applyBorder="1" applyAlignment="1">
      <alignment horizontal="center" vertical="center" wrapText="1"/>
    </xf>
    <xf numFmtId="0" fontId="19" fillId="0" borderId="11" xfId="23" applyNumberFormat="1" applyFont="1" applyFill="1" applyBorder="1" applyAlignment="1">
      <alignment horizontal="left" vertical="center" wrapText="1"/>
    </xf>
    <xf numFmtId="0" fontId="19" fillId="0" borderId="12" xfId="23" applyNumberFormat="1" applyFont="1" applyFill="1" applyBorder="1" applyAlignment="1">
      <alignment horizontal="left" vertical="center" wrapText="1"/>
    </xf>
    <xf numFmtId="0" fontId="19" fillId="0" borderId="13" xfId="23" applyNumberFormat="1" applyFont="1" applyFill="1" applyBorder="1" applyAlignment="1">
      <alignment horizontal="left" vertical="center" wrapText="1"/>
    </xf>
    <xf numFmtId="0" fontId="19" fillId="0" borderId="11" xfId="23" applyFont="1" applyFill="1" applyBorder="1" applyAlignment="1">
      <alignment horizontal="center" vertical="center" wrapText="1"/>
    </xf>
    <xf numFmtId="0" fontId="0" fillId="0" borderId="12" xfId="0" applyFill="1" applyBorder="1"/>
    <xf numFmtId="0" fontId="0" fillId="0" borderId="13" xfId="0" applyFill="1" applyBorder="1"/>
    <xf numFmtId="0" fontId="0" fillId="0" borderId="10" xfId="0" applyFill="1" applyBorder="1" applyAlignment="1">
      <alignment horizontal="center" vertical="center" wrapText="1"/>
    </xf>
    <xf numFmtId="0" fontId="19" fillId="0" borderId="12" xfId="23" applyFont="1" applyFill="1" applyBorder="1" applyAlignment="1">
      <alignment horizontal="center" vertical="center" wrapText="1"/>
    </xf>
    <xf numFmtId="0" fontId="19" fillId="0" borderId="13" xfId="23" applyFont="1"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32" fillId="0" borderId="10" xfId="0" applyFont="1" applyFill="1" applyBorder="1" applyAlignment="1">
      <alignment horizontal="center" vertical="center" wrapText="1"/>
    </xf>
    <xf numFmtId="0" fontId="18" fillId="0" borderId="11" xfId="23" applyNumberFormat="1" applyFont="1" applyFill="1" applyBorder="1" applyAlignment="1">
      <alignment horizontal="center" vertical="center" wrapText="1"/>
    </xf>
    <xf numFmtId="0" fontId="18" fillId="0" borderId="11" xfId="23" applyFont="1" applyFill="1" applyBorder="1" applyAlignment="1">
      <alignment horizontal="left" vertical="center" wrapText="1"/>
    </xf>
    <xf numFmtId="0" fontId="19" fillId="0" borderId="17" xfId="23" applyFont="1" applyFill="1" applyBorder="1" applyAlignment="1">
      <alignment horizontal="center" vertical="center" wrapText="1"/>
    </xf>
    <xf numFmtId="0" fontId="19" fillId="0" borderId="11" xfId="23" applyNumberFormat="1" applyFont="1" applyFill="1" applyBorder="1" applyAlignment="1">
      <alignment horizontal="left" vertical="top" wrapText="1"/>
    </xf>
    <xf numFmtId="0" fontId="19" fillId="0" borderId="12" xfId="23" applyNumberFormat="1" applyFont="1" applyFill="1" applyBorder="1" applyAlignment="1">
      <alignment horizontal="left" vertical="top" wrapText="1"/>
    </xf>
    <xf numFmtId="0" fontId="19" fillId="0" borderId="13" xfId="23" applyNumberFormat="1" applyFont="1" applyFill="1" applyBorder="1" applyAlignment="1">
      <alignment horizontal="left" vertical="top" wrapText="1"/>
    </xf>
    <xf numFmtId="0" fontId="24" fillId="0" borderId="11" xfId="23" applyFont="1" applyFill="1" applyBorder="1" applyAlignment="1">
      <alignment horizontal="center" vertical="top" wrapText="1"/>
    </xf>
    <xf numFmtId="0" fontId="24" fillId="0" borderId="12" xfId="23" applyFont="1" applyFill="1" applyBorder="1" applyAlignment="1">
      <alignment horizontal="center" vertical="top" wrapText="1"/>
    </xf>
    <xf numFmtId="0" fontId="24" fillId="0" borderId="13" xfId="23" applyFont="1" applyFill="1" applyBorder="1" applyAlignment="1">
      <alignment horizontal="center" vertical="top" wrapText="1"/>
    </xf>
    <xf numFmtId="14" fontId="19" fillId="0" borderId="11" xfId="23" applyNumberFormat="1" applyFont="1" applyFill="1" applyBorder="1" applyAlignment="1">
      <alignment horizontal="center" vertical="center" wrapText="1"/>
    </xf>
    <xf numFmtId="14" fontId="19" fillId="0" borderId="12" xfId="23" applyNumberFormat="1" applyFont="1" applyFill="1" applyBorder="1" applyAlignment="1">
      <alignment horizontal="center" vertical="center" wrapText="1"/>
    </xf>
    <xf numFmtId="14" fontId="19" fillId="0" borderId="13" xfId="23" applyNumberFormat="1" applyFont="1" applyFill="1" applyBorder="1" applyAlignment="1">
      <alignment horizontal="center" vertical="center" wrapText="1"/>
    </xf>
    <xf numFmtId="0" fontId="0" fillId="0" borderId="12" xfId="0" applyFill="1" applyBorder="1" applyAlignment="1">
      <alignment horizontal="center" vertical="center" wrapText="1"/>
    </xf>
    <xf numFmtId="0" fontId="0" fillId="0" borderId="13" xfId="0" applyFill="1" applyBorder="1" applyAlignment="1">
      <alignment horizontal="center" vertical="center" wrapText="1"/>
    </xf>
    <xf numFmtId="0" fontId="19" fillId="0" borderId="11" xfId="23" applyFont="1" applyFill="1" applyBorder="1" applyAlignment="1">
      <alignment horizontal="center" vertical="top" wrapText="1"/>
    </xf>
    <xf numFmtId="0" fontId="0" fillId="0" borderId="12" xfId="0" applyFill="1" applyBorder="1" applyAlignment="1">
      <alignment horizontal="center" vertical="top" wrapText="1"/>
    </xf>
    <xf numFmtId="0" fontId="0" fillId="0" borderId="13" xfId="0" applyFill="1" applyBorder="1" applyAlignment="1">
      <alignment horizontal="center" vertical="top" wrapText="1"/>
    </xf>
    <xf numFmtId="0" fontId="24" fillId="0" borderId="11" xfId="23"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0" fillId="0" borderId="12" xfId="0" applyFont="1" applyFill="1" applyBorder="1" applyAlignment="1">
      <alignment horizontal="center" vertical="top" wrapText="1"/>
    </xf>
    <xf numFmtId="0" fontId="0" fillId="0" borderId="13" xfId="0" applyFont="1" applyFill="1" applyBorder="1" applyAlignment="1">
      <alignment horizontal="center" vertical="top" wrapText="1"/>
    </xf>
    <xf numFmtId="49" fontId="19" fillId="0" borderId="11" xfId="23" applyNumberFormat="1" applyFont="1" applyFill="1" applyBorder="1" applyAlignment="1">
      <alignment horizontal="center" vertical="center" wrapText="1"/>
    </xf>
    <xf numFmtId="49" fontId="19" fillId="0" borderId="12" xfId="23" applyNumberFormat="1" applyFont="1" applyFill="1" applyBorder="1" applyAlignment="1">
      <alignment horizontal="center" vertical="center" wrapText="1"/>
    </xf>
    <xf numFmtId="49" fontId="19" fillId="0" borderId="13" xfId="23" applyNumberFormat="1" applyFont="1" applyFill="1" applyBorder="1" applyAlignment="1">
      <alignment horizontal="center" vertical="center" wrapText="1"/>
    </xf>
    <xf numFmtId="0" fontId="21" fillId="0" borderId="10" xfId="23" applyFont="1" applyFill="1" applyBorder="1" applyAlignment="1">
      <alignment horizontal="center" vertical="center" wrapText="1"/>
    </xf>
    <xf numFmtId="0" fontId="21" fillId="0" borderId="10" xfId="0" applyFont="1" applyFill="1" applyBorder="1" applyAlignment="1">
      <alignment horizontal="center" vertical="center" wrapText="1"/>
    </xf>
    <xf numFmtId="0" fontId="3" fillId="0" borderId="10" xfId="23" applyFont="1" applyFill="1" applyBorder="1" applyAlignment="1">
      <alignment horizontal="center" vertical="center" wrapText="1"/>
    </xf>
    <xf numFmtId="0" fontId="26" fillId="0" borderId="10" xfId="0" applyFont="1" applyFill="1" applyBorder="1" applyAlignment="1">
      <alignment horizontal="center" vertical="center" wrapText="1"/>
    </xf>
    <xf numFmtId="0" fontId="19" fillId="0" borderId="10" xfId="23" applyFont="1" applyFill="1" applyBorder="1" applyAlignment="1">
      <alignment horizontal="center" vertical="center" wrapText="1"/>
    </xf>
    <xf numFmtId="0" fontId="0" fillId="0" borderId="10" xfId="0" applyFont="1" applyFill="1" applyBorder="1" applyAlignment="1">
      <alignment horizontal="center" vertical="center" wrapText="1"/>
    </xf>
    <xf numFmtId="0" fontId="22" fillId="0" borderId="10" xfId="0" applyFont="1" applyFill="1" applyBorder="1" applyAlignment="1">
      <alignment horizontal="center" vertical="center" wrapText="1"/>
    </xf>
    <xf numFmtId="0" fontId="19" fillId="0" borderId="11" xfId="23" applyFont="1" applyFill="1" applyBorder="1" applyAlignment="1">
      <alignment horizontal="left" vertical="center" wrapText="1"/>
    </xf>
    <xf numFmtId="0" fontId="19" fillId="0" borderId="12" xfId="23" applyFont="1" applyFill="1" applyBorder="1" applyAlignment="1">
      <alignment horizontal="left" vertical="center" wrapText="1"/>
    </xf>
    <xf numFmtId="0" fontId="19" fillId="0" borderId="13" xfId="23" applyFont="1" applyFill="1" applyBorder="1" applyAlignment="1">
      <alignment horizontal="left" vertical="center" wrapText="1"/>
    </xf>
    <xf numFmtId="0" fontId="23" fillId="0" borderId="12" xfId="0" applyFont="1" applyFill="1" applyBorder="1" applyAlignment="1">
      <alignment horizontal="center" vertical="top" wrapText="1"/>
    </xf>
    <xf numFmtId="0" fontId="23" fillId="0" borderId="13" xfId="0" applyFont="1" applyFill="1" applyBorder="1" applyAlignment="1">
      <alignment horizontal="center" vertical="top" wrapText="1"/>
    </xf>
    <xf numFmtId="0" fontId="19" fillId="0" borderId="18" xfId="0" applyFont="1" applyFill="1" applyBorder="1" applyAlignment="1">
      <alignment horizontal="left" vertical="center" wrapText="1"/>
    </xf>
    <xf numFmtId="0" fontId="19" fillId="0" borderId="19" xfId="0" applyFont="1" applyFill="1" applyBorder="1" applyAlignment="1">
      <alignment horizontal="left" vertical="center" wrapText="1"/>
    </xf>
    <xf numFmtId="0" fontId="19" fillId="16" borderId="17" xfId="0" applyFont="1" applyFill="1" applyBorder="1" applyAlignment="1">
      <alignment horizontal="center" vertical="center" wrapText="1"/>
    </xf>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7" fillId="0" borderId="10" xfId="0" applyFont="1" applyFill="1" applyBorder="1" applyAlignment="1">
      <alignment horizontal="left" vertical="center" wrapText="1"/>
    </xf>
    <xf numFmtId="0" fontId="19" fillId="0" borderId="19" xfId="0" applyFont="1" applyFill="1" applyBorder="1" applyAlignment="1">
      <alignment horizontal="center" vertical="center" wrapText="1"/>
    </xf>
    <xf numFmtId="14" fontId="19" fillId="0" borderId="17" xfId="0" applyNumberFormat="1" applyFont="1" applyFill="1" applyBorder="1" applyAlignment="1">
      <alignment horizontal="left" vertical="center" wrapText="1"/>
    </xf>
    <xf numFmtId="0" fontId="20" fillId="0" borderId="11" xfId="0" applyFont="1" applyFill="1" applyBorder="1" applyAlignment="1">
      <alignment horizontal="center"/>
    </xf>
    <xf numFmtId="0" fontId="20" fillId="0" borderId="12" xfId="0" applyFont="1" applyFill="1" applyBorder="1" applyAlignment="1">
      <alignment horizontal="center"/>
    </xf>
    <xf numFmtId="0" fontId="20" fillId="0" borderId="13" xfId="0" applyFont="1" applyFill="1" applyBorder="1" applyAlignment="1">
      <alignment horizontal="center"/>
    </xf>
    <xf numFmtId="0" fontId="1" fillId="0" borderId="0" xfId="0" applyNumberFormat="1" applyFont="1" applyFill="1" applyAlignment="1">
      <alignment horizontal="left" vertical="top" wrapText="1"/>
    </xf>
    <xf numFmtId="0" fontId="19" fillId="0" borderId="12" xfId="23" applyFont="1" applyFill="1" applyBorder="1" applyAlignment="1">
      <alignment horizontal="center" vertical="top" wrapText="1"/>
    </xf>
    <xf numFmtId="0" fontId="19" fillId="0" borderId="13" xfId="23" applyFont="1" applyFill="1" applyBorder="1" applyAlignment="1">
      <alignment horizontal="center" vertical="top" wrapText="1"/>
    </xf>
    <xf numFmtId="0" fontId="29" fillId="12" borderId="0" xfId="18" applyFont="1" applyAlignment="1">
      <alignment horizontal="center"/>
    </xf>
    <xf numFmtId="0" fontId="1" fillId="12" borderId="11" xfId="18" applyFont="1" applyBorder="1" applyAlignment="1">
      <alignment horizontal="center" vertical="center" wrapText="1"/>
    </xf>
    <xf numFmtId="0" fontId="1" fillId="12" borderId="13" xfId="18" applyFont="1" applyBorder="1" applyAlignment="1">
      <alignment horizontal="center" vertical="center" wrapText="1"/>
    </xf>
    <xf numFmtId="0" fontId="1" fillId="0" borderId="11" xfId="18" applyFont="1" applyFill="1" applyBorder="1" applyAlignment="1">
      <alignment horizontal="center" vertical="center" wrapText="1"/>
    </xf>
    <xf numFmtId="0" fontId="1" fillId="0" borderId="13" xfId="18" applyFont="1" applyFill="1" applyBorder="1" applyAlignment="1">
      <alignment horizontal="center" vertical="center" wrapText="1"/>
    </xf>
    <xf numFmtId="4" fontId="1" fillId="0" borderId="11" xfId="18" applyNumberFormat="1" applyFont="1" applyFill="1" applyBorder="1" applyAlignment="1" applyProtection="1">
      <alignment horizontal="center" vertical="center" wrapText="1"/>
      <protection locked="0"/>
    </xf>
    <xf numFmtId="4" fontId="1" fillId="0" borderId="13" xfId="18" applyNumberFormat="1" applyFont="1" applyFill="1" applyBorder="1" applyAlignment="1" applyProtection="1">
      <alignment horizontal="center" vertical="center" wrapText="1"/>
      <protection locked="0"/>
    </xf>
    <xf numFmtId="167" fontId="1" fillId="0" borderId="11" xfId="18" applyNumberFormat="1" applyFont="1" applyFill="1" applyBorder="1" applyAlignment="1" applyProtection="1">
      <alignment horizontal="center" vertical="center" wrapText="1"/>
      <protection locked="0"/>
    </xf>
    <xf numFmtId="167" fontId="1" fillId="0" borderId="13" xfId="18" applyNumberFormat="1" applyFont="1" applyFill="1" applyBorder="1" applyAlignment="1" applyProtection="1">
      <alignment horizontal="center" vertical="center" wrapText="1"/>
      <protection locked="0"/>
    </xf>
    <xf numFmtId="167" fontId="1" fillId="0" borderId="14" xfId="18" applyNumberFormat="1" applyFont="1" applyFill="1" applyBorder="1" applyAlignment="1" applyProtection="1">
      <alignment horizontal="center" vertical="center" wrapText="1"/>
      <protection locked="0"/>
    </xf>
    <xf numFmtId="167" fontId="1" fillId="0" borderId="15" xfId="18" applyNumberFormat="1" applyFont="1" applyFill="1" applyBorder="1" applyAlignment="1" applyProtection="1">
      <alignment horizontal="center" vertical="center" wrapText="1"/>
      <protection locked="0"/>
    </xf>
    <xf numFmtId="0" fontId="5" fillId="0" borderId="10" xfId="0" applyNumberFormat="1" applyFont="1" applyFill="1" applyBorder="1" applyAlignment="1">
      <alignment horizontal="center" vertical="center" wrapText="1"/>
    </xf>
    <xf numFmtId="0" fontId="5" fillId="0" borderId="10" xfId="0" applyFont="1" applyFill="1" applyBorder="1" applyAlignment="1">
      <alignment vertical="center" wrapText="1"/>
    </xf>
    <xf numFmtId="0" fontId="5" fillId="0" borderId="10" xfId="0" applyFont="1" applyFill="1" applyBorder="1" applyAlignment="1">
      <alignment horizontal="left" vertical="center" wrapText="1"/>
    </xf>
    <xf numFmtId="0" fontId="5" fillId="0" borderId="10" xfId="0" applyFont="1" applyFill="1" applyBorder="1" applyAlignment="1">
      <alignment horizontal="center" vertical="center" wrapText="1"/>
    </xf>
    <xf numFmtId="4" fontId="5" fillId="0" borderId="10" xfId="0" applyNumberFormat="1" applyFont="1" applyFill="1" applyBorder="1" applyAlignment="1">
      <alignment horizontal="center" vertical="center"/>
    </xf>
    <xf numFmtId="0" fontId="5" fillId="0" borderId="10" xfId="0" applyFont="1" applyFill="1" applyBorder="1" applyAlignment="1">
      <alignment horizontal="center" vertical="center"/>
    </xf>
    <xf numFmtId="9" fontId="1" fillId="16" borderId="11" xfId="22" applyNumberFormat="1" applyFont="1" applyFill="1" applyBorder="1" applyAlignment="1">
      <alignment horizontal="center" vertical="center"/>
    </xf>
    <xf numFmtId="9" fontId="1" fillId="16" borderId="12" xfId="22" applyNumberFormat="1" applyFont="1" applyFill="1" applyBorder="1" applyAlignment="1">
      <alignment horizontal="center" vertical="center"/>
    </xf>
    <xf numFmtId="9" fontId="1" fillId="16" borderId="13" xfId="22" applyNumberFormat="1" applyFont="1" applyFill="1" applyBorder="1" applyAlignment="1">
      <alignment horizontal="center" vertical="center"/>
    </xf>
    <xf numFmtId="167" fontId="1" fillId="16" borderId="11" xfId="22" applyNumberFormat="1" applyFont="1" applyFill="1" applyBorder="1" applyAlignment="1">
      <alignment horizontal="center" vertical="center"/>
    </xf>
    <xf numFmtId="167" fontId="1" fillId="16" borderId="12" xfId="22" applyNumberFormat="1" applyFont="1" applyFill="1" applyBorder="1" applyAlignment="1">
      <alignment horizontal="center" vertical="center"/>
    </xf>
    <xf numFmtId="167" fontId="1" fillId="16" borderId="13" xfId="22" applyNumberFormat="1" applyFont="1" applyFill="1" applyBorder="1" applyAlignment="1">
      <alignment horizontal="center" vertical="center"/>
    </xf>
    <xf numFmtId="1" fontId="5" fillId="0" borderId="10" xfId="0" applyNumberFormat="1" applyFont="1" applyFill="1" applyBorder="1" applyAlignment="1">
      <alignment vertical="center"/>
    </xf>
    <xf numFmtId="0" fontId="1" fillId="0" borderId="11" xfId="22" applyFont="1" applyFill="1" applyBorder="1" applyAlignment="1">
      <alignment horizontal="left" vertical="center" wrapText="1"/>
    </xf>
    <xf numFmtId="0" fontId="1" fillId="0" borderId="12" xfId="22" applyFont="1" applyFill="1" applyBorder="1" applyAlignment="1">
      <alignment horizontal="left" vertical="center"/>
    </xf>
    <xf numFmtId="0" fontId="1" fillId="0" borderId="13" xfId="22" applyFont="1" applyFill="1" applyBorder="1" applyAlignment="1">
      <alignment horizontal="left" vertical="center"/>
    </xf>
    <xf numFmtId="9" fontId="5" fillId="0" borderId="10" xfId="0" applyNumberFormat="1" applyFont="1" applyFill="1" applyBorder="1" applyAlignment="1">
      <alignment horizontal="center" vertical="center"/>
    </xf>
    <xf numFmtId="0" fontId="1" fillId="16" borderId="10" xfId="22" applyFont="1" applyFill="1" applyBorder="1" applyAlignment="1">
      <alignment horizontal="center" vertical="center" wrapText="1"/>
    </xf>
    <xf numFmtId="0" fontId="15" fillId="16" borderId="17" xfId="22" applyFont="1" applyFill="1" applyBorder="1" applyAlignment="1">
      <alignment horizontal="left" vertical="center" wrapText="1"/>
    </xf>
    <xf numFmtId="0" fontId="15" fillId="16" borderId="20" xfId="22" applyFont="1" applyFill="1" applyBorder="1" applyAlignment="1">
      <alignment horizontal="left" vertical="center" wrapText="1"/>
    </xf>
    <xf numFmtId="0" fontId="15" fillId="16" borderId="21" xfId="22" applyFont="1" applyFill="1" applyBorder="1" applyAlignment="1">
      <alignment horizontal="left" vertical="center" wrapText="1"/>
    </xf>
    <xf numFmtId="0" fontId="15" fillId="16" borderId="18" xfId="22" applyFont="1" applyFill="1" applyBorder="1" applyAlignment="1">
      <alignment horizontal="left" vertical="center" wrapText="1"/>
    </xf>
    <xf numFmtId="0" fontId="15" fillId="16" borderId="0" xfId="22" applyFont="1" applyFill="1" applyBorder="1" applyAlignment="1">
      <alignment horizontal="left" vertical="center" wrapText="1"/>
    </xf>
    <xf numFmtId="0" fontId="15" fillId="16" borderId="22" xfId="22" applyFont="1" applyFill="1" applyBorder="1" applyAlignment="1">
      <alignment horizontal="left" vertical="center" wrapText="1"/>
    </xf>
    <xf numFmtId="0" fontId="15" fillId="16" borderId="19" xfId="22" applyFont="1" applyFill="1" applyBorder="1" applyAlignment="1">
      <alignment horizontal="left" vertical="center" wrapText="1"/>
    </xf>
    <xf numFmtId="0" fontId="15" fillId="16" borderId="23" xfId="22" applyFont="1" applyFill="1" applyBorder="1" applyAlignment="1">
      <alignment horizontal="left" vertical="center" wrapText="1"/>
    </xf>
    <xf numFmtId="0" fontId="15" fillId="16" borderId="24" xfId="22" applyFont="1" applyFill="1" applyBorder="1" applyAlignment="1">
      <alignment horizontal="left" vertical="center" wrapText="1"/>
    </xf>
    <xf numFmtId="167" fontId="1" fillId="0" borderId="16" xfId="18" applyNumberFormat="1" applyFont="1" applyFill="1" applyBorder="1" applyAlignment="1" applyProtection="1">
      <alignment horizontal="center" vertical="center" wrapText="1"/>
      <protection locked="0"/>
    </xf>
    <xf numFmtId="0" fontId="1" fillId="16" borderId="11" xfId="22" applyFont="1" applyFill="1" applyBorder="1" applyAlignment="1">
      <alignment horizontal="center" vertical="center"/>
    </xf>
    <xf numFmtId="0" fontId="1" fillId="16" borderId="12" xfId="22" applyFont="1" applyFill="1" applyBorder="1" applyAlignment="1">
      <alignment horizontal="center" vertical="center"/>
    </xf>
    <xf numFmtId="0" fontId="1" fillId="16" borderId="13" xfId="22" applyFont="1" applyFill="1" applyBorder="1" applyAlignment="1">
      <alignment horizontal="center" vertical="center"/>
    </xf>
    <xf numFmtId="0" fontId="1" fillId="16" borderId="11" xfId="22" applyFont="1" applyFill="1" applyBorder="1" applyAlignment="1">
      <alignment horizontal="left" vertical="center" wrapText="1"/>
    </xf>
    <xf numFmtId="0" fontId="1" fillId="16" borderId="12" xfId="22" applyFont="1" applyFill="1" applyBorder="1" applyAlignment="1">
      <alignment horizontal="left" vertical="center" wrapText="1"/>
    </xf>
    <xf numFmtId="0" fontId="1" fillId="16" borderId="13" xfId="22" applyFont="1" applyFill="1" applyBorder="1" applyAlignment="1">
      <alignment horizontal="left" vertical="center"/>
    </xf>
    <xf numFmtId="0" fontId="1" fillId="17" borderId="11" xfId="22" applyFont="1" applyFill="1" applyBorder="1" applyAlignment="1">
      <alignment horizontal="center" vertical="center" wrapText="1"/>
    </xf>
    <xf numFmtId="0" fontId="1" fillId="17" borderId="12" xfId="22" applyFont="1" applyFill="1" applyBorder="1" applyAlignment="1">
      <alignment horizontal="center" vertical="center" wrapText="1"/>
    </xf>
    <xf numFmtId="0" fontId="1" fillId="17" borderId="13" xfId="22" applyFont="1" applyFill="1" applyBorder="1" applyAlignment="1">
      <alignment horizontal="center" vertical="center" wrapText="1"/>
    </xf>
    <xf numFmtId="0" fontId="1" fillId="16" borderId="11" xfId="22" applyFont="1" applyFill="1" applyBorder="1" applyAlignment="1">
      <alignment horizontal="center" vertical="center" wrapText="1"/>
    </xf>
    <xf numFmtId="0" fontId="1" fillId="16" borderId="12" xfId="22" applyFont="1" applyFill="1" applyBorder="1" applyAlignment="1">
      <alignment horizontal="center" vertical="center" wrapText="1"/>
    </xf>
    <xf numFmtId="0" fontId="1" fillId="16" borderId="13" xfId="22" applyFont="1" applyFill="1" applyBorder="1" applyAlignment="1">
      <alignment horizontal="center" vertical="center" wrapText="1"/>
    </xf>
    <xf numFmtId="0" fontId="1" fillId="16" borderId="10" xfId="22" applyFont="1" applyFill="1" applyBorder="1" applyAlignment="1">
      <alignment horizontal="center" vertical="center"/>
    </xf>
    <xf numFmtId="9" fontId="1" fillId="0" borderId="11" xfId="28" applyFont="1" applyFill="1" applyBorder="1" applyAlignment="1" applyProtection="1">
      <alignment horizontal="center" vertical="center" wrapText="1"/>
      <protection locked="0"/>
    </xf>
    <xf numFmtId="9" fontId="1" fillId="0" borderId="13" xfId="28" applyFont="1" applyFill="1" applyBorder="1" applyAlignment="1" applyProtection="1">
      <alignment horizontal="center" vertical="center" wrapText="1"/>
      <protection locked="0"/>
    </xf>
    <xf numFmtId="167" fontId="1" fillId="16" borderId="11" xfId="28" applyNumberFormat="1" applyFont="1" applyFill="1" applyBorder="1" applyAlignment="1">
      <alignment horizontal="center" vertical="center"/>
    </xf>
    <xf numFmtId="167" fontId="1" fillId="16" borderId="12" xfId="28" applyNumberFormat="1" applyFont="1" applyFill="1" applyBorder="1" applyAlignment="1">
      <alignment horizontal="center" vertical="center"/>
    </xf>
    <xf numFmtId="9" fontId="1" fillId="16" borderId="10" xfId="28" applyFont="1" applyFill="1" applyBorder="1" applyAlignment="1">
      <alignment horizontal="center" vertical="center"/>
    </xf>
    <xf numFmtId="167" fontId="1" fillId="0" borderId="11" xfId="28" applyNumberFormat="1" applyFont="1" applyFill="1" applyBorder="1" applyAlignment="1" applyProtection="1">
      <alignment horizontal="center" vertical="center" wrapText="1"/>
      <protection locked="0"/>
    </xf>
    <xf numFmtId="167" fontId="1" fillId="0" borderId="13" xfId="28" applyNumberFormat="1" applyFont="1" applyFill="1" applyBorder="1" applyAlignment="1" applyProtection="1">
      <alignment horizontal="center" vertical="center" wrapText="1"/>
      <protection locked="0"/>
    </xf>
    <xf numFmtId="0" fontId="12" fillId="16" borderId="0" xfId="0" applyFont="1" applyFill="1" applyAlignment="1">
      <alignment horizontal="center" wrapText="1"/>
    </xf>
    <xf numFmtId="0" fontId="9" fillId="16" borderId="0" xfId="0" applyFont="1" applyFill="1" applyAlignment="1">
      <alignment horizontal="left" vertical="center" wrapText="1"/>
    </xf>
    <xf numFmtId="0" fontId="17" fillId="0" borderId="10" xfId="0" applyFont="1" applyFill="1" applyBorder="1" applyAlignment="1">
      <alignment horizontal="center" vertical="center" wrapText="1"/>
    </xf>
  </cellXfs>
  <cellStyles count="33">
    <cellStyle name="Акцент1 2" xfId="1"/>
    <cellStyle name="Акцент2 2" xfId="2"/>
    <cellStyle name="Акцент3 2" xfId="3"/>
    <cellStyle name="Акцент4 2" xfId="4"/>
    <cellStyle name="Акцент5 2" xfId="5"/>
    <cellStyle name="Акцент6 2" xfId="6"/>
    <cellStyle name="Ввод  2" xfId="7"/>
    <cellStyle name="Вывод 2" xfId="8"/>
    <cellStyle name="Вычисление 2" xfId="9"/>
    <cellStyle name="Заголовок 1 2" xfId="10"/>
    <cellStyle name="Заголовок 2 2" xfId="11"/>
    <cellStyle name="Заголовок 3 2" xfId="12"/>
    <cellStyle name="Заголовок 4 2" xfId="13"/>
    <cellStyle name="Итог 2" xfId="14"/>
    <cellStyle name="Контрольная ячейка 2" xfId="15"/>
    <cellStyle name="Название 2" xfId="16"/>
    <cellStyle name="Нейтральный 2" xfId="17"/>
    <cellStyle name="Обычный" xfId="0" builtinId="0"/>
    <cellStyle name="Обычный 2" xfId="18"/>
    <cellStyle name="Обычный 2 2" xfId="19"/>
    <cellStyle name="Обычный 3" xfId="20"/>
    <cellStyle name="Обычный 4" xfId="21"/>
    <cellStyle name="Обычный 5" xfId="22"/>
    <cellStyle name="Обычный_Лист1 2" xfId="23"/>
    <cellStyle name="Плохой 2" xfId="24"/>
    <cellStyle name="Пояснение 2" xfId="25"/>
    <cellStyle name="Примечание 2" xfId="26"/>
    <cellStyle name="Процентный 2" xfId="27"/>
    <cellStyle name="Процентный 2 2" xfId="28"/>
    <cellStyle name="Связанная ячейка 2" xfId="29"/>
    <cellStyle name="Текст предупреждения 2" xfId="30"/>
    <cellStyle name="Финансовый 2" xfId="31"/>
    <cellStyle name="Хороший 2" xfId="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KALIN~1\AppData\Local\Temp\%7b89DD8DAF-2111-41F7-8BFC-1E93973718BD%7d\&#1054;&#1058;&#1063;&#1045;&#1058;%20&#1087;&#1086;%20&#1043;&#1055;%20&#1085;&#1072;%20&#1086;&#1090;&#1087;&#1088;&#1072;&#1074;&#1082;&#1091;%20&#1103;&#1085;&#1074;&#1072;&#1088;&#1100;-&#1084;&#1072;&#1088;&#1090;%202018%20&#1048;&#1089;&#1087;&#10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драв ОКС"/>
      <sheetName val="Здрав план реализации"/>
      <sheetName val="СОЦ ОКС"/>
      <sheetName val="СОЦ план реализации"/>
      <sheetName val="Спорт ОКС"/>
      <sheetName val="Сорт план реализации"/>
      <sheetName val="Образование ОКС"/>
      <sheetName val="Образование план реализации"/>
      <sheetName val="Культура"/>
      <sheetName val="Культура план реализации "/>
      <sheetName val="Сельхоз"/>
      <sheetName val="Сельхоз планреализации"/>
      <sheetName val="Безопасность"/>
      <sheetName val="Безопасность план реализаци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pageSetUpPr fitToPage="1"/>
  </sheetPr>
  <dimension ref="A1:P643"/>
  <sheetViews>
    <sheetView tabSelected="1" view="pageBreakPreview" topLeftCell="A2" zoomScale="110" zoomScaleNormal="110" zoomScaleSheetLayoutView="110" workbookViewId="0">
      <pane xSplit="2" ySplit="4" topLeftCell="G6" activePane="bottomRight" state="frozen"/>
      <selection activeCell="A2" sqref="A2"/>
      <selection pane="topRight" activeCell="C2" sqref="C2"/>
      <selection pane="bottomLeft" activeCell="A6" sqref="A6"/>
      <selection pane="bottomRight" activeCell="L411" sqref="L411:L415"/>
    </sheetView>
  </sheetViews>
  <sheetFormatPr defaultColWidth="13.7109375" defaultRowHeight="15.75" outlineLevelRow="1" x14ac:dyDescent="0.25"/>
  <cols>
    <col min="1" max="1" width="6.28515625" style="34" customWidth="1"/>
    <col min="2" max="2" width="31.7109375" style="29" customWidth="1"/>
    <col min="3" max="3" width="6.5703125" style="30" customWidth="1"/>
    <col min="4" max="4" width="13.28515625" style="31" customWidth="1"/>
    <col min="5" max="5" width="13.7109375" style="31" customWidth="1"/>
    <col min="6" max="6" width="13.5703125" style="31" customWidth="1"/>
    <col min="7" max="7" width="10.28515625" style="31" customWidth="1"/>
    <col min="8" max="8" width="28.28515625" style="32" customWidth="1"/>
    <col min="9" max="9" width="29.85546875" style="32" customWidth="1"/>
    <col min="10" max="10" width="10.5703125" style="32" customWidth="1"/>
    <col min="11" max="11" width="21.42578125" style="32" customWidth="1"/>
    <col min="12" max="12" width="29.85546875" style="35" customWidth="1"/>
    <col min="13" max="13" width="7.85546875" style="33" customWidth="1"/>
    <col min="14" max="16" width="13.7109375" style="33"/>
    <col min="17" max="16384" width="13.7109375" style="27"/>
  </cols>
  <sheetData>
    <row r="1" spans="1:13" x14ac:dyDescent="0.25">
      <c r="A1" s="28"/>
      <c r="I1" s="150" t="s">
        <v>282</v>
      </c>
      <c r="J1" s="150"/>
      <c r="K1" s="150"/>
      <c r="L1" s="150"/>
    </row>
    <row r="2" spans="1:13" ht="42" customHeight="1" x14ac:dyDescent="0.3">
      <c r="A2" s="151" t="s">
        <v>200</v>
      </c>
      <c r="B2" s="152"/>
      <c r="C2" s="152"/>
      <c r="D2" s="152"/>
      <c r="E2" s="152"/>
      <c r="F2" s="152"/>
      <c r="G2" s="152"/>
      <c r="H2" s="152"/>
      <c r="I2" s="152"/>
      <c r="J2" s="152"/>
      <c r="K2" s="152"/>
      <c r="L2" s="152"/>
      <c r="M2" s="152"/>
    </row>
    <row r="3" spans="1:13" ht="12.75" customHeight="1" x14ac:dyDescent="0.25"/>
    <row r="4" spans="1:13" ht="30.75" customHeight="1" x14ac:dyDescent="0.25">
      <c r="A4" s="153" t="s">
        <v>283</v>
      </c>
      <c r="B4" s="154" t="s">
        <v>284</v>
      </c>
      <c r="C4" s="155" t="s">
        <v>285</v>
      </c>
      <c r="D4" s="156"/>
      <c r="E4" s="156"/>
      <c r="F4" s="157"/>
      <c r="G4" s="143" t="s">
        <v>286</v>
      </c>
      <c r="H4" s="158" t="s">
        <v>287</v>
      </c>
      <c r="I4" s="159"/>
      <c r="J4" s="160"/>
      <c r="K4" s="145" t="s">
        <v>288</v>
      </c>
      <c r="L4" s="145" t="s">
        <v>199</v>
      </c>
      <c r="M4" s="161" t="s">
        <v>289</v>
      </c>
    </row>
    <row r="5" spans="1:13" ht="51" x14ac:dyDescent="0.25">
      <c r="A5" s="153"/>
      <c r="B5" s="154"/>
      <c r="C5" s="36" t="s">
        <v>290</v>
      </c>
      <c r="D5" s="37" t="s">
        <v>95</v>
      </c>
      <c r="E5" s="37" t="s">
        <v>291</v>
      </c>
      <c r="F5" s="37" t="s">
        <v>159</v>
      </c>
      <c r="G5" s="144"/>
      <c r="H5" s="90" t="s">
        <v>292</v>
      </c>
      <c r="I5" s="90" t="s">
        <v>293</v>
      </c>
      <c r="J5" s="90" t="s">
        <v>294</v>
      </c>
      <c r="K5" s="145"/>
      <c r="L5" s="145"/>
      <c r="M5" s="162"/>
    </row>
    <row r="6" spans="1:13" s="35" customFormat="1" ht="30" customHeight="1" x14ac:dyDescent="0.2">
      <c r="A6" s="163"/>
      <c r="B6" s="166" t="s">
        <v>295</v>
      </c>
      <c r="C6" s="38" t="s">
        <v>228</v>
      </c>
      <c r="D6" s="39">
        <f>SUM(D7:D10)</f>
        <v>1046160.689</v>
      </c>
      <c r="E6" s="39">
        <f>SUM(E7:E10)</f>
        <v>321023.43764999998</v>
      </c>
      <c r="F6" s="39">
        <f>SUM(F7:F10)</f>
        <v>319191.20964999998</v>
      </c>
      <c r="G6" s="81">
        <f>F6/D6</f>
        <v>0.30510724882532836</v>
      </c>
      <c r="H6" s="146"/>
      <c r="I6" s="128" t="s">
        <v>296</v>
      </c>
      <c r="J6" s="90">
        <f>SUM(J7:J9)</f>
        <v>77</v>
      </c>
      <c r="K6" s="169" t="s">
        <v>297</v>
      </c>
      <c r="L6" s="82"/>
      <c r="M6" s="147"/>
    </row>
    <row r="7" spans="1:13" s="35" customFormat="1" ht="12.75" x14ac:dyDescent="0.2">
      <c r="A7" s="164"/>
      <c r="B7" s="167"/>
      <c r="C7" s="41" t="s">
        <v>298</v>
      </c>
      <c r="D7" s="40">
        <f t="shared" ref="D7:F10" si="0">D32+D172+D222+D332+D532</f>
        <v>626126.48899999994</v>
      </c>
      <c r="E7" s="40">
        <f>E32+E172+E222+E332+E532</f>
        <v>254474.17507999999</v>
      </c>
      <c r="F7" s="40">
        <f t="shared" si="0"/>
        <v>252641.94707999998</v>
      </c>
      <c r="G7" s="81">
        <f>F7/D7</f>
        <v>0.40349985429222113</v>
      </c>
      <c r="H7" s="146"/>
      <c r="I7" s="128" t="s">
        <v>299</v>
      </c>
      <c r="J7" s="90">
        <f>J32+J172+J222+J332+J532</f>
        <v>8</v>
      </c>
      <c r="K7" s="170"/>
      <c r="L7" s="83"/>
      <c r="M7" s="148"/>
    </row>
    <row r="8" spans="1:13" s="35" customFormat="1" ht="12.75" x14ac:dyDescent="0.2">
      <c r="A8" s="164"/>
      <c r="B8" s="167"/>
      <c r="C8" s="41" t="s">
        <v>300</v>
      </c>
      <c r="D8" s="40">
        <f t="shared" si="0"/>
        <v>183480.59999999998</v>
      </c>
      <c r="E8" s="40">
        <f t="shared" si="0"/>
        <v>33535.44227</v>
      </c>
      <c r="F8" s="40">
        <f t="shared" si="0"/>
        <v>33535.44227</v>
      </c>
      <c r="G8" s="81">
        <f>F8/D8</f>
        <v>0.18277377700966752</v>
      </c>
      <c r="H8" s="146"/>
      <c r="I8" s="128" t="s">
        <v>301</v>
      </c>
      <c r="J8" s="90">
        <f>J33+J173+J223+J333+J533</f>
        <v>38</v>
      </c>
      <c r="K8" s="170"/>
      <c r="L8" s="83"/>
      <c r="M8" s="148"/>
    </row>
    <row r="9" spans="1:13" s="35" customFormat="1" ht="12.75" x14ac:dyDescent="0.2">
      <c r="A9" s="164"/>
      <c r="B9" s="167"/>
      <c r="C9" s="41" t="s">
        <v>227</v>
      </c>
      <c r="D9" s="40">
        <f t="shared" si="0"/>
        <v>478.3</v>
      </c>
      <c r="E9" s="40">
        <f t="shared" si="0"/>
        <v>259.4803</v>
      </c>
      <c r="F9" s="40">
        <f t="shared" si="0"/>
        <v>259.4803</v>
      </c>
      <c r="G9" s="81">
        <f>F9/D9</f>
        <v>0.54250533138197787</v>
      </c>
      <c r="H9" s="146"/>
      <c r="I9" s="128" t="s">
        <v>302</v>
      </c>
      <c r="J9" s="90">
        <f>J34+J174+J224+J334+J534</f>
        <v>31</v>
      </c>
      <c r="K9" s="170"/>
      <c r="L9" s="83"/>
      <c r="M9" s="148"/>
    </row>
    <row r="10" spans="1:13" s="35" customFormat="1" ht="18.75" customHeight="1" x14ac:dyDescent="0.2">
      <c r="A10" s="165"/>
      <c r="B10" s="168"/>
      <c r="C10" s="41" t="s">
        <v>226</v>
      </c>
      <c r="D10" s="40">
        <f t="shared" si="0"/>
        <v>236075.3</v>
      </c>
      <c r="E10" s="40">
        <f t="shared" si="0"/>
        <v>32754.34</v>
      </c>
      <c r="F10" s="40">
        <f t="shared" si="0"/>
        <v>32754.34</v>
      </c>
      <c r="G10" s="81">
        <f>F10/D10</f>
        <v>0.13874530711175631</v>
      </c>
      <c r="H10" s="146"/>
      <c r="I10" s="128" t="s">
        <v>303</v>
      </c>
      <c r="J10" s="81">
        <f>(J7+(0.5*J8))/J6</f>
        <v>0.35064935064935066</v>
      </c>
      <c r="K10" s="171"/>
      <c r="L10" s="84"/>
      <c r="M10" s="149"/>
    </row>
    <row r="11" spans="1:13" s="35" customFormat="1" ht="25.9" hidden="1" customHeight="1" x14ac:dyDescent="0.2">
      <c r="A11" s="163"/>
      <c r="B11" s="166" t="s">
        <v>304</v>
      </c>
      <c r="C11" s="38" t="s">
        <v>228</v>
      </c>
      <c r="D11" s="39">
        <f>SUM(D12:D15)</f>
        <v>1046160.689</v>
      </c>
      <c r="E11" s="39">
        <f>SUM(E12:E15)</f>
        <v>321023.43764999998</v>
      </c>
      <c r="F11" s="39">
        <f>SUM(F12:F15)</f>
        <v>319191.20964999998</v>
      </c>
      <c r="G11" s="40">
        <f t="shared" ref="G11:G51" si="1">F11/D11*100</f>
        <v>30.510724882532834</v>
      </c>
      <c r="H11" s="146"/>
      <c r="I11" s="128" t="s">
        <v>296</v>
      </c>
      <c r="J11" s="90">
        <f>J16+J21+J26</f>
        <v>79</v>
      </c>
      <c r="K11" s="147"/>
      <c r="L11" s="169"/>
      <c r="M11" s="147"/>
    </row>
    <row r="12" spans="1:13" s="35" customFormat="1" ht="15.75" hidden="1" customHeight="1" x14ac:dyDescent="0.2">
      <c r="A12" s="164"/>
      <c r="B12" s="167"/>
      <c r="C12" s="41" t="s">
        <v>298</v>
      </c>
      <c r="D12" s="40">
        <f>D17+D22+D27</f>
        <v>626126.48899999994</v>
      </c>
      <c r="E12" s="40">
        <f>E17+E22+E27</f>
        <v>254474.17507999999</v>
      </c>
      <c r="F12" s="40">
        <f>F17+F22+F27</f>
        <v>252641.94707999998</v>
      </c>
      <c r="G12" s="40">
        <f t="shared" si="1"/>
        <v>40.349985429222116</v>
      </c>
      <c r="H12" s="146"/>
      <c r="I12" s="128" t="s">
        <v>299</v>
      </c>
      <c r="J12" s="90">
        <f>J17+J22+J27</f>
        <v>11</v>
      </c>
      <c r="K12" s="148"/>
      <c r="L12" s="170"/>
      <c r="M12" s="148"/>
    </row>
    <row r="13" spans="1:13" s="35" customFormat="1" ht="15.75" hidden="1" customHeight="1" x14ac:dyDescent="0.2">
      <c r="A13" s="164"/>
      <c r="B13" s="167"/>
      <c r="C13" s="41" t="s">
        <v>300</v>
      </c>
      <c r="D13" s="40">
        <f t="shared" ref="D13:F15" si="2">D18+D23+D28</f>
        <v>183480.59999999998</v>
      </c>
      <c r="E13" s="40">
        <f t="shared" si="2"/>
        <v>33535.44227</v>
      </c>
      <c r="F13" s="40">
        <f>F18+F23+F28</f>
        <v>33535.44227</v>
      </c>
      <c r="G13" s="40">
        <f t="shared" si="1"/>
        <v>18.277377700966753</v>
      </c>
      <c r="H13" s="146"/>
      <c r="I13" s="128" t="s">
        <v>301</v>
      </c>
      <c r="J13" s="90">
        <f>J18+J23+J28</f>
        <v>39</v>
      </c>
      <c r="K13" s="148"/>
      <c r="L13" s="170"/>
      <c r="M13" s="148"/>
    </row>
    <row r="14" spans="1:13" s="35" customFormat="1" ht="15.75" hidden="1" customHeight="1" x14ac:dyDescent="0.2">
      <c r="A14" s="164"/>
      <c r="B14" s="167"/>
      <c r="C14" s="41" t="s">
        <v>227</v>
      </c>
      <c r="D14" s="40">
        <f>D19+D24+D29</f>
        <v>478.3</v>
      </c>
      <c r="E14" s="40">
        <f t="shared" si="2"/>
        <v>259.4803</v>
      </c>
      <c r="F14" s="40">
        <f>F19+F24+F29</f>
        <v>259.4803</v>
      </c>
      <c r="G14" s="40">
        <f t="shared" si="1"/>
        <v>54.250533138197788</v>
      </c>
      <c r="H14" s="146"/>
      <c r="I14" s="128" t="s">
        <v>302</v>
      </c>
      <c r="J14" s="90">
        <f>J19+J24+J29</f>
        <v>16</v>
      </c>
      <c r="K14" s="148"/>
      <c r="L14" s="170"/>
      <c r="M14" s="148"/>
    </row>
    <row r="15" spans="1:13" s="35" customFormat="1" ht="22.5" hidden="1" customHeight="1" x14ac:dyDescent="0.2">
      <c r="A15" s="165"/>
      <c r="B15" s="168"/>
      <c r="C15" s="41" t="s">
        <v>226</v>
      </c>
      <c r="D15" s="40">
        <f t="shared" si="2"/>
        <v>236075.3</v>
      </c>
      <c r="E15" s="40">
        <f>E20+E25+E30</f>
        <v>32754.34</v>
      </c>
      <c r="F15" s="40">
        <f t="shared" si="2"/>
        <v>32754.34</v>
      </c>
      <c r="G15" s="40">
        <f t="shared" si="1"/>
        <v>13.87453071117563</v>
      </c>
      <c r="H15" s="146"/>
      <c r="I15" s="128" t="s">
        <v>303</v>
      </c>
      <c r="J15" s="93">
        <f>(J12+(0.5*J13))/J11%</f>
        <v>38.607594936708857</v>
      </c>
      <c r="K15" s="149"/>
      <c r="L15" s="171"/>
      <c r="M15" s="149"/>
    </row>
    <row r="16" spans="1:13" s="35" customFormat="1" ht="25.5" x14ac:dyDescent="0.2">
      <c r="A16" s="163"/>
      <c r="B16" s="163" t="s">
        <v>305</v>
      </c>
      <c r="C16" s="38" t="s">
        <v>228</v>
      </c>
      <c r="D16" s="39">
        <f>SUM(D17:D20)</f>
        <v>810901.90700000012</v>
      </c>
      <c r="E16" s="39">
        <f>SUM(E17:E20)</f>
        <v>208914.97</v>
      </c>
      <c r="F16" s="39">
        <f>SUM(F17:F20)</f>
        <v>208914.97</v>
      </c>
      <c r="G16" s="40">
        <f t="shared" si="1"/>
        <v>25.763285077587067</v>
      </c>
      <c r="H16" s="146"/>
      <c r="I16" s="128" t="s">
        <v>296</v>
      </c>
      <c r="J16" s="90">
        <f>J31+J176+2+2+J331</f>
        <v>59</v>
      </c>
      <c r="K16" s="147"/>
      <c r="L16" s="169"/>
      <c r="M16" s="172">
        <v>827</v>
      </c>
    </row>
    <row r="17" spans="1:13" s="35" customFormat="1" ht="12.75" x14ac:dyDescent="0.2">
      <c r="A17" s="164"/>
      <c r="B17" s="164"/>
      <c r="C17" s="41" t="s">
        <v>298</v>
      </c>
      <c r="D17" s="40">
        <f>D32+D177+D332+D542</f>
        <v>391196.00700000004</v>
      </c>
      <c r="E17" s="40">
        <f>E32+E177+E332+E542</f>
        <v>154700.15</v>
      </c>
      <c r="F17" s="40">
        <f>F32+F177+F332+F542</f>
        <v>154700.15</v>
      </c>
      <c r="G17" s="40">
        <f t="shared" si="1"/>
        <v>39.545431761014875</v>
      </c>
      <c r="H17" s="146"/>
      <c r="I17" s="128" t="s">
        <v>299</v>
      </c>
      <c r="J17" s="90">
        <f>J32+J177+1+1+1+J332</f>
        <v>11</v>
      </c>
      <c r="K17" s="148"/>
      <c r="L17" s="170"/>
      <c r="M17" s="173"/>
    </row>
    <row r="18" spans="1:13" s="35" customFormat="1" ht="12.75" x14ac:dyDescent="0.2">
      <c r="A18" s="164"/>
      <c r="B18" s="164"/>
      <c r="C18" s="41" t="s">
        <v>300</v>
      </c>
      <c r="D18" s="40">
        <f>D33+D178+D333</f>
        <v>183480.59999999998</v>
      </c>
      <c r="E18" s="40">
        <f>E33+E178+E333</f>
        <v>21410.48</v>
      </c>
      <c r="F18" s="40">
        <f>F33+F178+F333</f>
        <v>21410.48</v>
      </c>
      <c r="G18" s="40">
        <f t="shared" si="1"/>
        <v>11.669070190526956</v>
      </c>
      <c r="H18" s="146"/>
      <c r="I18" s="128" t="s">
        <v>301</v>
      </c>
      <c r="J18" s="90">
        <f>J33+J173+J333</f>
        <v>24</v>
      </c>
      <c r="K18" s="148"/>
      <c r="L18" s="170"/>
      <c r="M18" s="173"/>
    </row>
    <row r="19" spans="1:13" s="35" customFormat="1" ht="12.75" x14ac:dyDescent="0.2">
      <c r="A19" s="164"/>
      <c r="B19" s="164"/>
      <c r="C19" s="41" t="s">
        <v>227</v>
      </c>
      <c r="D19" s="40">
        <f>D34+D199+D209</f>
        <v>150</v>
      </c>
      <c r="E19" s="40">
        <f>E34+E179+E334+E209</f>
        <v>50</v>
      </c>
      <c r="F19" s="40">
        <f>F34+F179+F334+F209</f>
        <v>50</v>
      </c>
      <c r="G19" s="40">
        <f t="shared" si="1"/>
        <v>33.333333333333329</v>
      </c>
      <c r="H19" s="146"/>
      <c r="I19" s="128" t="s">
        <v>302</v>
      </c>
      <c r="J19" s="90">
        <f>J34+1</f>
        <v>11</v>
      </c>
      <c r="K19" s="148"/>
      <c r="L19" s="170"/>
      <c r="M19" s="173"/>
    </row>
    <row r="20" spans="1:13" s="35" customFormat="1" ht="12.75" x14ac:dyDescent="0.2">
      <c r="A20" s="165"/>
      <c r="B20" s="165"/>
      <c r="C20" s="41" t="s">
        <v>226</v>
      </c>
      <c r="D20" s="40">
        <f>D35+D180+D335</f>
        <v>236075.3</v>
      </c>
      <c r="E20" s="40">
        <f>E35+E180+H207+H212+E335+H542+H197</f>
        <v>32754.34</v>
      </c>
      <c r="F20" s="40">
        <f>F35+F180+F335+F545</f>
        <v>32754.34</v>
      </c>
      <c r="G20" s="40">
        <f t="shared" si="1"/>
        <v>13.87453071117563</v>
      </c>
      <c r="H20" s="146"/>
      <c r="I20" s="128" t="s">
        <v>303</v>
      </c>
      <c r="J20" s="93">
        <f>(J17+(0.5*J18))/J16%</f>
        <v>38.983050847457626</v>
      </c>
      <c r="K20" s="149"/>
      <c r="L20" s="171"/>
      <c r="M20" s="174"/>
    </row>
    <row r="21" spans="1:13" s="35" customFormat="1" ht="24.6" hidden="1" customHeight="1" x14ac:dyDescent="0.2">
      <c r="A21" s="163"/>
      <c r="B21" s="163" t="s">
        <v>306</v>
      </c>
      <c r="C21" s="38" t="s">
        <v>228</v>
      </c>
      <c r="D21" s="39">
        <f>SUM(D22:D25)</f>
        <v>202429.78199999998</v>
      </c>
      <c r="E21" s="39">
        <f>SUM(E22:E25)</f>
        <v>92284.944000000003</v>
      </c>
      <c r="F21" s="39">
        <f>SUM(F22:F25)</f>
        <v>90452.716</v>
      </c>
      <c r="G21" s="40">
        <f t="shared" si="1"/>
        <v>44.683502153848096</v>
      </c>
      <c r="H21" s="184"/>
      <c r="I21" s="128" t="s">
        <v>296</v>
      </c>
      <c r="J21" s="90">
        <f>J221+J546</f>
        <v>18</v>
      </c>
      <c r="K21" s="147"/>
      <c r="L21" s="169"/>
      <c r="M21" s="172">
        <v>826</v>
      </c>
    </row>
    <row r="22" spans="1:13" s="35" customFormat="1" ht="12.75" hidden="1" x14ac:dyDescent="0.2">
      <c r="A22" s="164"/>
      <c r="B22" s="164"/>
      <c r="C22" s="41" t="s">
        <v>298</v>
      </c>
      <c r="D22" s="40">
        <f t="shared" ref="D22:F25" si="3">D222+D547</f>
        <v>202429.78199999998</v>
      </c>
      <c r="E22" s="40">
        <f t="shared" si="3"/>
        <v>92284.944000000003</v>
      </c>
      <c r="F22" s="40">
        <f t="shared" si="3"/>
        <v>90452.716</v>
      </c>
      <c r="G22" s="40">
        <f t="shared" si="1"/>
        <v>44.683502153848096</v>
      </c>
      <c r="H22" s="146"/>
      <c r="I22" s="128" t="s">
        <v>299</v>
      </c>
      <c r="J22" s="90">
        <f>J222+J547</f>
        <v>0</v>
      </c>
      <c r="K22" s="148"/>
      <c r="L22" s="170"/>
      <c r="M22" s="173"/>
    </row>
    <row r="23" spans="1:13" s="35" customFormat="1" ht="12.75" hidden="1" x14ac:dyDescent="0.2">
      <c r="A23" s="164"/>
      <c r="B23" s="164"/>
      <c r="C23" s="41" t="s">
        <v>300</v>
      </c>
      <c r="D23" s="40">
        <f t="shared" si="3"/>
        <v>0</v>
      </c>
      <c r="E23" s="40">
        <f t="shared" si="3"/>
        <v>0</v>
      </c>
      <c r="F23" s="40">
        <f t="shared" si="3"/>
        <v>0</v>
      </c>
      <c r="G23" s="41" t="e">
        <f t="shared" si="1"/>
        <v>#DIV/0!</v>
      </c>
      <c r="H23" s="146"/>
      <c r="I23" s="128" t="s">
        <v>301</v>
      </c>
      <c r="J23" s="90">
        <f>J223+J548</f>
        <v>13</v>
      </c>
      <c r="K23" s="148"/>
      <c r="L23" s="170"/>
      <c r="M23" s="173"/>
    </row>
    <row r="24" spans="1:13" s="35" customFormat="1" ht="12.75" hidden="1" x14ac:dyDescent="0.2">
      <c r="A24" s="164"/>
      <c r="B24" s="164"/>
      <c r="C24" s="41" t="s">
        <v>227</v>
      </c>
      <c r="D24" s="40">
        <f t="shared" si="3"/>
        <v>0</v>
      </c>
      <c r="E24" s="40">
        <f t="shared" si="3"/>
        <v>0</v>
      </c>
      <c r="F24" s="40">
        <f t="shared" si="3"/>
        <v>0</v>
      </c>
      <c r="G24" s="41" t="e">
        <f t="shared" si="1"/>
        <v>#DIV/0!</v>
      </c>
      <c r="H24" s="146"/>
      <c r="I24" s="128" t="s">
        <v>302</v>
      </c>
      <c r="J24" s="90">
        <f>J224+J549</f>
        <v>5</v>
      </c>
      <c r="K24" s="148"/>
      <c r="L24" s="170"/>
      <c r="M24" s="173"/>
    </row>
    <row r="25" spans="1:13" s="35" customFormat="1" ht="12.75" hidden="1" x14ac:dyDescent="0.2">
      <c r="A25" s="165"/>
      <c r="B25" s="165"/>
      <c r="C25" s="41" t="s">
        <v>226</v>
      </c>
      <c r="D25" s="40">
        <f t="shared" si="3"/>
        <v>0</v>
      </c>
      <c r="E25" s="40">
        <f t="shared" si="3"/>
        <v>0</v>
      </c>
      <c r="F25" s="40">
        <f t="shared" si="3"/>
        <v>0</v>
      </c>
      <c r="G25" s="41" t="e">
        <f t="shared" si="1"/>
        <v>#DIV/0!</v>
      </c>
      <c r="H25" s="146"/>
      <c r="I25" s="128" t="s">
        <v>303</v>
      </c>
      <c r="J25" s="93">
        <f>(J22+J23/2)/J21%</f>
        <v>36.111111111111114</v>
      </c>
      <c r="K25" s="149"/>
      <c r="L25" s="171"/>
      <c r="M25" s="174"/>
    </row>
    <row r="26" spans="1:13" s="35" customFormat="1" ht="25.5" hidden="1" x14ac:dyDescent="0.2">
      <c r="A26" s="163"/>
      <c r="B26" s="163" t="s">
        <v>307</v>
      </c>
      <c r="C26" s="38" t="s">
        <v>228</v>
      </c>
      <c r="D26" s="39">
        <f>SUM(D27:D30)</f>
        <v>32829</v>
      </c>
      <c r="E26" s="39">
        <f>SUM(E27:E30)</f>
        <v>19823.523649999999</v>
      </c>
      <c r="F26" s="39">
        <f>SUM(F27:F30)</f>
        <v>19823.523649999999</v>
      </c>
      <c r="G26" s="40">
        <f t="shared" si="1"/>
        <v>60.384183648603361</v>
      </c>
      <c r="H26" s="146"/>
      <c r="I26" s="128" t="s">
        <v>296</v>
      </c>
      <c r="J26" s="90">
        <f>J27+J28+J29</f>
        <v>2</v>
      </c>
      <c r="K26" s="147"/>
      <c r="L26" s="169"/>
      <c r="M26" s="172">
        <v>807</v>
      </c>
    </row>
    <row r="27" spans="1:13" s="35" customFormat="1" ht="12.75" hidden="1" x14ac:dyDescent="0.2">
      <c r="A27" s="164"/>
      <c r="B27" s="164"/>
      <c r="C27" s="41" t="s">
        <v>298</v>
      </c>
      <c r="D27" s="40">
        <f t="shared" ref="D27:F29" si="4">D202</f>
        <v>32500.7</v>
      </c>
      <c r="E27" s="40">
        <f t="shared" si="4"/>
        <v>7489.0810799999999</v>
      </c>
      <c r="F27" s="40">
        <f t="shared" si="4"/>
        <v>7489.0810799999999</v>
      </c>
      <c r="G27" s="40">
        <f t="shared" si="1"/>
        <v>23.042830092890306</v>
      </c>
      <c r="H27" s="146"/>
      <c r="I27" s="128" t="s">
        <v>299</v>
      </c>
      <c r="J27" s="90">
        <v>0</v>
      </c>
      <c r="K27" s="148"/>
      <c r="L27" s="170"/>
      <c r="M27" s="173"/>
    </row>
    <row r="28" spans="1:13" s="35" customFormat="1" ht="12.75" hidden="1" x14ac:dyDescent="0.2">
      <c r="A28" s="164"/>
      <c r="B28" s="164"/>
      <c r="C28" s="41" t="s">
        <v>300</v>
      </c>
      <c r="D28" s="40">
        <f t="shared" si="4"/>
        <v>0</v>
      </c>
      <c r="E28" s="40">
        <f t="shared" si="4"/>
        <v>12124.96227</v>
      </c>
      <c r="F28" s="40">
        <f t="shared" si="4"/>
        <v>12124.96227</v>
      </c>
      <c r="G28" s="40" t="e">
        <f t="shared" si="1"/>
        <v>#DIV/0!</v>
      </c>
      <c r="H28" s="146"/>
      <c r="I28" s="128" t="s">
        <v>301</v>
      </c>
      <c r="J28" s="90">
        <f>J193</f>
        <v>2</v>
      </c>
      <c r="K28" s="148"/>
      <c r="L28" s="170"/>
      <c r="M28" s="173"/>
    </row>
    <row r="29" spans="1:13" s="35" customFormat="1" ht="12.75" hidden="1" x14ac:dyDescent="0.2">
      <c r="A29" s="164"/>
      <c r="B29" s="164"/>
      <c r="C29" s="41" t="s">
        <v>227</v>
      </c>
      <c r="D29" s="40">
        <f>D204</f>
        <v>328.3</v>
      </c>
      <c r="E29" s="40">
        <f t="shared" si="4"/>
        <v>209.4803</v>
      </c>
      <c r="F29" s="40">
        <f t="shared" si="4"/>
        <v>209.4803</v>
      </c>
      <c r="G29" s="40">
        <f t="shared" si="1"/>
        <v>63.807584526347853</v>
      </c>
      <c r="H29" s="146"/>
      <c r="I29" s="128" t="s">
        <v>302</v>
      </c>
      <c r="J29" s="90"/>
      <c r="K29" s="148"/>
      <c r="L29" s="170"/>
      <c r="M29" s="173"/>
    </row>
    <row r="30" spans="1:13" s="35" customFormat="1" ht="12.75" hidden="1" x14ac:dyDescent="0.2">
      <c r="A30" s="165"/>
      <c r="B30" s="165"/>
      <c r="C30" s="41" t="s">
        <v>226</v>
      </c>
      <c r="D30" s="40">
        <v>0</v>
      </c>
      <c r="E30" s="40">
        <f>H202</f>
        <v>0</v>
      </c>
      <c r="F30" s="40">
        <f>I202</f>
        <v>0</v>
      </c>
      <c r="G30" s="41" t="e">
        <f t="shared" si="1"/>
        <v>#DIV/0!</v>
      </c>
      <c r="H30" s="146"/>
      <c r="I30" s="128" t="s">
        <v>303</v>
      </c>
      <c r="J30" s="93">
        <f>(J27+(0.5*J28))/J26%</f>
        <v>50</v>
      </c>
      <c r="K30" s="149"/>
      <c r="L30" s="171"/>
      <c r="M30" s="174"/>
    </row>
    <row r="31" spans="1:13" s="35" customFormat="1" ht="22.5" customHeight="1" x14ac:dyDescent="0.2">
      <c r="A31" s="163" t="s">
        <v>308</v>
      </c>
      <c r="B31" s="178" t="s">
        <v>309</v>
      </c>
      <c r="C31" s="38" t="s">
        <v>228</v>
      </c>
      <c r="D31" s="39">
        <f>SUM(D32:D35)</f>
        <v>323822.946</v>
      </c>
      <c r="E31" s="39">
        <f>SUM(E32:E35)</f>
        <v>147907.38</v>
      </c>
      <c r="F31" s="39">
        <f>SUM(F32:F35)</f>
        <v>147907.38</v>
      </c>
      <c r="G31" s="81">
        <f>F31/D31</f>
        <v>0.45675385832602489</v>
      </c>
      <c r="H31" s="146"/>
      <c r="I31" s="128" t="s">
        <v>296</v>
      </c>
      <c r="J31" s="90">
        <f>SUM(J32:J34)</f>
        <v>20</v>
      </c>
      <c r="K31" s="175" t="s">
        <v>310</v>
      </c>
      <c r="L31" s="169"/>
      <c r="M31" s="172">
        <v>827</v>
      </c>
    </row>
    <row r="32" spans="1:13" s="35" customFormat="1" ht="12.75" x14ac:dyDescent="0.2">
      <c r="A32" s="164"/>
      <c r="B32" s="179"/>
      <c r="C32" s="41" t="s">
        <v>298</v>
      </c>
      <c r="D32" s="40">
        <f t="shared" ref="D32:F35" si="5">D37+D52+D92+D142</f>
        <v>276728.446</v>
      </c>
      <c r="E32" s="40">
        <f>E37+E52+E92+E142</f>
        <v>128027.06000000001</v>
      </c>
      <c r="F32" s="40">
        <f t="shared" si="5"/>
        <v>128027.06000000001</v>
      </c>
      <c r="G32" s="81">
        <f>F32/D32</f>
        <v>0.46264510154478306</v>
      </c>
      <c r="H32" s="146"/>
      <c r="I32" s="128" t="s">
        <v>299</v>
      </c>
      <c r="J32" s="90">
        <f>J37+J52+J92+J142</f>
        <v>3</v>
      </c>
      <c r="K32" s="176"/>
      <c r="L32" s="170"/>
      <c r="M32" s="173"/>
    </row>
    <row r="33" spans="1:13" s="35" customFormat="1" ht="12.75" x14ac:dyDescent="0.2">
      <c r="A33" s="164"/>
      <c r="B33" s="179"/>
      <c r="C33" s="41" t="s">
        <v>300</v>
      </c>
      <c r="D33" s="40">
        <f t="shared" si="5"/>
        <v>39596.5</v>
      </c>
      <c r="E33" s="40">
        <f t="shared" si="5"/>
        <v>19880.32</v>
      </c>
      <c r="F33" s="40">
        <f t="shared" si="5"/>
        <v>19880.32</v>
      </c>
      <c r="G33" s="81">
        <f>F33/D33</f>
        <v>0.50207265793693889</v>
      </c>
      <c r="H33" s="146"/>
      <c r="I33" s="128" t="s">
        <v>301</v>
      </c>
      <c r="J33" s="90">
        <f>J38+J53+J93+J143</f>
        <v>7</v>
      </c>
      <c r="K33" s="176"/>
      <c r="L33" s="170"/>
      <c r="M33" s="173"/>
    </row>
    <row r="34" spans="1:13" s="35" customFormat="1" ht="16.5" customHeight="1" x14ac:dyDescent="0.2">
      <c r="A34" s="164"/>
      <c r="B34" s="179"/>
      <c r="C34" s="41" t="s">
        <v>227</v>
      </c>
      <c r="D34" s="40">
        <f t="shared" si="5"/>
        <v>0</v>
      </c>
      <c r="E34" s="40">
        <f t="shared" si="5"/>
        <v>0</v>
      </c>
      <c r="F34" s="40">
        <f t="shared" si="5"/>
        <v>0</v>
      </c>
      <c r="G34" s="81"/>
      <c r="H34" s="146"/>
      <c r="I34" s="128" t="s">
        <v>302</v>
      </c>
      <c r="J34" s="90">
        <f>J39+J54+J94+J144</f>
        <v>10</v>
      </c>
      <c r="K34" s="176"/>
      <c r="L34" s="170"/>
      <c r="M34" s="173"/>
    </row>
    <row r="35" spans="1:13" s="35" customFormat="1" ht="19.5" customHeight="1" x14ac:dyDescent="0.2">
      <c r="A35" s="165"/>
      <c r="B35" s="180"/>
      <c r="C35" s="41" t="s">
        <v>226</v>
      </c>
      <c r="D35" s="40">
        <f t="shared" si="5"/>
        <v>7498</v>
      </c>
      <c r="E35" s="40">
        <f t="shared" si="5"/>
        <v>0</v>
      </c>
      <c r="F35" s="40">
        <f t="shared" si="5"/>
        <v>0</v>
      </c>
      <c r="G35" s="81">
        <f>F35/D35</f>
        <v>0</v>
      </c>
      <c r="H35" s="146"/>
      <c r="I35" s="128" t="s">
        <v>303</v>
      </c>
      <c r="J35" s="81">
        <f>(J32+(0.5*J33))/J31</f>
        <v>0.32500000000000001</v>
      </c>
      <c r="K35" s="177"/>
      <c r="L35" s="171"/>
      <c r="M35" s="174"/>
    </row>
    <row r="36" spans="1:13" s="35" customFormat="1" ht="22.5" customHeight="1" x14ac:dyDescent="0.2">
      <c r="A36" s="163" t="s">
        <v>229</v>
      </c>
      <c r="B36" s="178" t="s">
        <v>311</v>
      </c>
      <c r="C36" s="38" t="s">
        <v>228</v>
      </c>
      <c r="D36" s="39">
        <f>SUM(D37:D40)</f>
        <v>19330</v>
      </c>
      <c r="E36" s="39">
        <f>SUM(E37:E40)</f>
        <v>3877.97</v>
      </c>
      <c r="F36" s="39">
        <f>SUM(F37:F40)</f>
        <v>3877.97</v>
      </c>
      <c r="G36" s="40">
        <f t="shared" si="1"/>
        <v>20.061924469736162</v>
      </c>
      <c r="H36" s="181"/>
      <c r="I36" s="128" t="s">
        <v>296</v>
      </c>
      <c r="J36" s="90">
        <f>J37+J38+J39</f>
        <v>2</v>
      </c>
      <c r="K36" s="175" t="s">
        <v>312</v>
      </c>
      <c r="L36" s="169"/>
      <c r="M36" s="172">
        <v>827</v>
      </c>
    </row>
    <row r="37" spans="1:13" s="35" customFormat="1" ht="12.75" x14ac:dyDescent="0.2">
      <c r="A37" s="164"/>
      <c r="B37" s="179"/>
      <c r="C37" s="41" t="s">
        <v>298</v>
      </c>
      <c r="D37" s="40">
        <f t="shared" ref="D37:F40" si="6">D42+D47</f>
        <v>12400</v>
      </c>
      <c r="E37" s="40">
        <f>E42+E47</f>
        <v>3877.97</v>
      </c>
      <c r="F37" s="40">
        <f t="shared" si="6"/>
        <v>3877.97</v>
      </c>
      <c r="G37" s="40">
        <f t="shared" si="1"/>
        <v>31.273951612903222</v>
      </c>
      <c r="H37" s="182"/>
      <c r="I37" s="128" t="s">
        <v>299</v>
      </c>
      <c r="J37" s="90">
        <v>0</v>
      </c>
      <c r="K37" s="176"/>
      <c r="L37" s="170"/>
      <c r="M37" s="173"/>
    </row>
    <row r="38" spans="1:13" s="35" customFormat="1" ht="12.75" x14ac:dyDescent="0.2">
      <c r="A38" s="164"/>
      <c r="B38" s="179"/>
      <c r="C38" s="41" t="s">
        <v>300</v>
      </c>
      <c r="D38" s="40">
        <f t="shared" si="6"/>
        <v>0</v>
      </c>
      <c r="E38" s="40">
        <f t="shared" si="6"/>
        <v>0</v>
      </c>
      <c r="F38" s="40">
        <f t="shared" si="6"/>
        <v>0</v>
      </c>
      <c r="G38" s="41"/>
      <c r="H38" s="182"/>
      <c r="I38" s="128" t="s">
        <v>301</v>
      </c>
      <c r="J38" s="90">
        <v>0</v>
      </c>
      <c r="K38" s="176"/>
      <c r="L38" s="170"/>
      <c r="M38" s="173"/>
    </row>
    <row r="39" spans="1:13" s="35" customFormat="1" ht="12.75" x14ac:dyDescent="0.2">
      <c r="A39" s="164"/>
      <c r="B39" s="179"/>
      <c r="C39" s="41" t="s">
        <v>227</v>
      </c>
      <c r="D39" s="40">
        <f t="shared" si="6"/>
        <v>0</v>
      </c>
      <c r="E39" s="40">
        <f t="shared" si="6"/>
        <v>0</v>
      </c>
      <c r="F39" s="40">
        <f t="shared" si="6"/>
        <v>0</v>
      </c>
      <c r="G39" s="41"/>
      <c r="H39" s="182"/>
      <c r="I39" s="128" t="s">
        <v>302</v>
      </c>
      <c r="J39" s="90">
        <v>2</v>
      </c>
      <c r="K39" s="176"/>
      <c r="L39" s="170"/>
      <c r="M39" s="173"/>
    </row>
    <row r="40" spans="1:13" s="35" customFormat="1" ht="17.25" customHeight="1" x14ac:dyDescent="0.2">
      <c r="A40" s="165"/>
      <c r="B40" s="180"/>
      <c r="C40" s="41" t="s">
        <v>226</v>
      </c>
      <c r="D40" s="40">
        <f t="shared" si="6"/>
        <v>6930</v>
      </c>
      <c r="E40" s="40">
        <f t="shared" si="6"/>
        <v>0</v>
      </c>
      <c r="F40" s="40">
        <f t="shared" si="6"/>
        <v>0</v>
      </c>
      <c r="G40" s="40">
        <f t="shared" si="1"/>
        <v>0</v>
      </c>
      <c r="H40" s="183"/>
      <c r="I40" s="128" t="s">
        <v>303</v>
      </c>
      <c r="J40" s="81">
        <f>(J37+(0.5*J38))/J36</f>
        <v>0</v>
      </c>
      <c r="K40" s="177"/>
      <c r="L40" s="171"/>
      <c r="M40" s="174"/>
    </row>
    <row r="41" spans="1:13" s="35" customFormat="1" ht="18" customHeight="1" x14ac:dyDescent="0.2">
      <c r="A41" s="163" t="s">
        <v>313</v>
      </c>
      <c r="B41" s="178" t="s">
        <v>314</v>
      </c>
      <c r="C41" s="38" t="s">
        <v>228</v>
      </c>
      <c r="D41" s="39">
        <f>SUM(D42:D45)</f>
        <v>2000</v>
      </c>
      <c r="E41" s="39">
        <f>SUM(E42:E45)</f>
        <v>0</v>
      </c>
      <c r="F41" s="39">
        <f>SUM(F42:F45)</f>
        <v>0</v>
      </c>
      <c r="G41" s="40">
        <f t="shared" si="1"/>
        <v>0</v>
      </c>
      <c r="H41" s="188" t="s">
        <v>315</v>
      </c>
      <c r="I41" s="175" t="s">
        <v>108</v>
      </c>
      <c r="J41" s="175" t="s">
        <v>370</v>
      </c>
      <c r="K41" s="175" t="s">
        <v>317</v>
      </c>
      <c r="L41" s="175" t="s">
        <v>109</v>
      </c>
      <c r="M41" s="172">
        <v>827</v>
      </c>
    </row>
    <row r="42" spans="1:13" s="35" customFormat="1" ht="12.75" x14ac:dyDescent="0.2">
      <c r="A42" s="164"/>
      <c r="B42" s="179"/>
      <c r="C42" s="41" t="s">
        <v>298</v>
      </c>
      <c r="D42" s="40">
        <v>2000</v>
      </c>
      <c r="E42" s="40">
        <v>0</v>
      </c>
      <c r="F42" s="40">
        <f>E42</f>
        <v>0</v>
      </c>
      <c r="G42" s="40">
        <f t="shared" si="1"/>
        <v>0</v>
      </c>
      <c r="H42" s="189"/>
      <c r="I42" s="176"/>
      <c r="J42" s="176"/>
      <c r="K42" s="176"/>
      <c r="L42" s="176"/>
      <c r="M42" s="173"/>
    </row>
    <row r="43" spans="1:13" s="35" customFormat="1" ht="12.75" x14ac:dyDescent="0.2">
      <c r="A43" s="164"/>
      <c r="B43" s="179"/>
      <c r="C43" s="41" t="s">
        <v>300</v>
      </c>
      <c r="D43" s="40">
        <v>0</v>
      </c>
      <c r="E43" s="40">
        <v>0</v>
      </c>
      <c r="F43" s="40">
        <f>E43</f>
        <v>0</v>
      </c>
      <c r="G43" s="41"/>
      <c r="H43" s="189"/>
      <c r="I43" s="176"/>
      <c r="J43" s="176"/>
      <c r="K43" s="176"/>
      <c r="L43" s="176"/>
      <c r="M43" s="173"/>
    </row>
    <row r="44" spans="1:13" s="35" customFormat="1" ht="19.5" customHeight="1" x14ac:dyDescent="0.2">
      <c r="A44" s="164"/>
      <c r="B44" s="179"/>
      <c r="C44" s="41" t="s">
        <v>227</v>
      </c>
      <c r="D44" s="40">
        <v>0</v>
      </c>
      <c r="E44" s="40">
        <v>0</v>
      </c>
      <c r="F44" s="40">
        <f>E44</f>
        <v>0</v>
      </c>
      <c r="G44" s="41"/>
      <c r="H44" s="189"/>
      <c r="I44" s="176"/>
      <c r="J44" s="176"/>
      <c r="K44" s="176"/>
      <c r="L44" s="176"/>
      <c r="M44" s="173"/>
    </row>
    <row r="45" spans="1:13" s="35" customFormat="1" ht="42.75" customHeight="1" x14ac:dyDescent="0.2">
      <c r="A45" s="165"/>
      <c r="B45" s="180"/>
      <c r="C45" s="41" t="s">
        <v>226</v>
      </c>
      <c r="D45" s="40">
        <v>0</v>
      </c>
      <c r="E45" s="40">
        <v>0</v>
      </c>
      <c r="F45" s="40">
        <f>E45</f>
        <v>0</v>
      </c>
      <c r="G45" s="41"/>
      <c r="H45" s="190"/>
      <c r="I45" s="177"/>
      <c r="J45" s="177"/>
      <c r="K45" s="177"/>
      <c r="L45" s="177"/>
      <c r="M45" s="174"/>
    </row>
    <row r="46" spans="1:13" s="35" customFormat="1" ht="18" customHeight="1" x14ac:dyDescent="0.2">
      <c r="A46" s="163" t="s">
        <v>318</v>
      </c>
      <c r="B46" s="178" t="s">
        <v>319</v>
      </c>
      <c r="C46" s="38" t="s">
        <v>228</v>
      </c>
      <c r="D46" s="39">
        <f>SUM(D47:D50)</f>
        <v>17330</v>
      </c>
      <c r="E46" s="39">
        <f>SUM(E47:E50)</f>
        <v>3877.97</v>
      </c>
      <c r="F46" s="39">
        <f>SUM(F47:F50)</f>
        <v>3877.97</v>
      </c>
      <c r="G46" s="40">
        <f t="shared" si="1"/>
        <v>22.377207155222155</v>
      </c>
      <c r="H46" s="188" t="s">
        <v>320</v>
      </c>
      <c r="I46" s="185" t="s">
        <v>178</v>
      </c>
      <c r="J46" s="175" t="s">
        <v>370</v>
      </c>
      <c r="K46" s="175" t="s">
        <v>321</v>
      </c>
      <c r="L46" s="169" t="s">
        <v>179</v>
      </c>
      <c r="M46" s="172">
        <v>827</v>
      </c>
    </row>
    <row r="47" spans="1:13" s="35" customFormat="1" ht="18" customHeight="1" x14ac:dyDescent="0.2">
      <c r="A47" s="164"/>
      <c r="B47" s="179"/>
      <c r="C47" s="41" t="s">
        <v>298</v>
      </c>
      <c r="D47" s="40">
        <v>10400</v>
      </c>
      <c r="E47" s="40">
        <v>3877.97</v>
      </c>
      <c r="F47" s="40">
        <f>E47</f>
        <v>3877.97</v>
      </c>
      <c r="G47" s="40">
        <f t="shared" si="1"/>
        <v>37.288173076923073</v>
      </c>
      <c r="H47" s="189"/>
      <c r="I47" s="186"/>
      <c r="J47" s="176"/>
      <c r="K47" s="176"/>
      <c r="L47" s="170"/>
      <c r="M47" s="173"/>
    </row>
    <row r="48" spans="1:13" s="35" customFormat="1" ht="47.45" customHeight="1" x14ac:dyDescent="0.2">
      <c r="A48" s="164"/>
      <c r="B48" s="179"/>
      <c r="C48" s="41" t="s">
        <v>300</v>
      </c>
      <c r="D48" s="40">
        <v>0</v>
      </c>
      <c r="E48" s="40">
        <v>0</v>
      </c>
      <c r="F48" s="40">
        <f>E48</f>
        <v>0</v>
      </c>
      <c r="G48" s="40" t="e">
        <f t="shared" si="1"/>
        <v>#DIV/0!</v>
      </c>
      <c r="H48" s="189"/>
      <c r="I48" s="186"/>
      <c r="J48" s="176"/>
      <c r="K48" s="176"/>
      <c r="L48" s="170"/>
      <c r="M48" s="173"/>
    </row>
    <row r="49" spans="1:13" s="35" customFormat="1" ht="27" customHeight="1" x14ac:dyDescent="0.2">
      <c r="A49" s="164"/>
      <c r="B49" s="179"/>
      <c r="C49" s="41" t="s">
        <v>227</v>
      </c>
      <c r="D49" s="40">
        <v>0</v>
      </c>
      <c r="E49" s="40">
        <v>0</v>
      </c>
      <c r="F49" s="40">
        <f>E49</f>
        <v>0</v>
      </c>
      <c r="G49" s="40" t="e">
        <f t="shared" si="1"/>
        <v>#DIV/0!</v>
      </c>
      <c r="H49" s="189"/>
      <c r="I49" s="186"/>
      <c r="J49" s="176"/>
      <c r="K49" s="176"/>
      <c r="L49" s="170"/>
      <c r="M49" s="173"/>
    </row>
    <row r="50" spans="1:13" s="35" customFormat="1" ht="88.9" customHeight="1" x14ac:dyDescent="0.2">
      <c r="A50" s="165"/>
      <c r="B50" s="180"/>
      <c r="C50" s="41" t="s">
        <v>226</v>
      </c>
      <c r="D50" s="40">
        <v>6930</v>
      </c>
      <c r="E50" s="40"/>
      <c r="F50" s="40">
        <f>E50</f>
        <v>0</v>
      </c>
      <c r="G50" s="40">
        <f t="shared" si="1"/>
        <v>0</v>
      </c>
      <c r="H50" s="190"/>
      <c r="I50" s="187"/>
      <c r="J50" s="177"/>
      <c r="K50" s="177"/>
      <c r="L50" s="171"/>
      <c r="M50" s="174"/>
    </row>
    <row r="51" spans="1:13" s="35" customFormat="1" ht="26.25" customHeight="1" x14ac:dyDescent="0.2">
      <c r="A51" s="163" t="s">
        <v>237</v>
      </c>
      <c r="B51" s="178" t="s">
        <v>322</v>
      </c>
      <c r="C51" s="38" t="s">
        <v>228</v>
      </c>
      <c r="D51" s="39">
        <f>SUM(D52:D55)</f>
        <v>26802.146000000001</v>
      </c>
      <c r="E51" s="39">
        <f>SUM(E52:E55)</f>
        <v>6235.5700000000006</v>
      </c>
      <c r="F51" s="39">
        <f>SUM(F52:F55)</f>
        <v>6235.5700000000006</v>
      </c>
      <c r="G51" s="40">
        <f t="shared" si="1"/>
        <v>23.26518928745482</v>
      </c>
      <c r="H51" s="188"/>
      <c r="I51" s="128" t="s">
        <v>296</v>
      </c>
      <c r="J51" s="90">
        <f>J52+J53+J54</f>
        <v>5</v>
      </c>
      <c r="K51" s="175" t="s">
        <v>312</v>
      </c>
      <c r="L51" s="169"/>
      <c r="M51" s="172">
        <v>827</v>
      </c>
    </row>
    <row r="52" spans="1:13" s="35" customFormat="1" ht="12.75" x14ac:dyDescent="0.2">
      <c r="A52" s="164"/>
      <c r="B52" s="179"/>
      <c r="C52" s="41" t="s">
        <v>298</v>
      </c>
      <c r="D52" s="40">
        <f>D57+D62+D72+D77+D82+D87</f>
        <v>16143.594999999999</v>
      </c>
      <c r="E52" s="40">
        <f>E87+E62+E72+E77+E82+E57</f>
        <v>5258.47</v>
      </c>
      <c r="F52" s="40">
        <f>E52</f>
        <v>5258.47</v>
      </c>
      <c r="G52" s="40">
        <f>F52/D52*100</f>
        <v>32.573104070066186</v>
      </c>
      <c r="H52" s="189"/>
      <c r="I52" s="128" t="s">
        <v>299</v>
      </c>
      <c r="J52" s="141">
        <v>2</v>
      </c>
      <c r="K52" s="176"/>
      <c r="L52" s="170"/>
      <c r="M52" s="173"/>
    </row>
    <row r="53" spans="1:13" s="35" customFormat="1" ht="12.75" x14ac:dyDescent="0.2">
      <c r="A53" s="164"/>
      <c r="B53" s="179"/>
      <c r="C53" s="41" t="s">
        <v>300</v>
      </c>
      <c r="D53" s="40">
        <f>D58+D63+D73+D78+D83+D88</f>
        <v>10658.550999999999</v>
      </c>
      <c r="E53" s="40">
        <f>E58+E63+E73+E78+E83+E88</f>
        <v>977.1</v>
      </c>
      <c r="F53" s="40">
        <f>E53</f>
        <v>977.1</v>
      </c>
      <c r="G53" s="40">
        <f>F53/D53*100</f>
        <v>9.1672873733024325</v>
      </c>
      <c r="H53" s="189"/>
      <c r="I53" s="128" t="s">
        <v>301</v>
      </c>
      <c r="J53" s="141">
        <v>0</v>
      </c>
      <c r="K53" s="176"/>
      <c r="L53" s="170"/>
      <c r="M53" s="173"/>
    </row>
    <row r="54" spans="1:13" s="35" customFormat="1" ht="12.75" customHeight="1" x14ac:dyDescent="0.2">
      <c r="A54" s="164"/>
      <c r="B54" s="179"/>
      <c r="C54" s="41" t="s">
        <v>227</v>
      </c>
      <c r="D54" s="40">
        <f t="shared" ref="D54:F55" si="7">D59+D64+D74+D89</f>
        <v>0</v>
      </c>
      <c r="E54" s="40">
        <f t="shared" si="7"/>
        <v>0</v>
      </c>
      <c r="F54" s="40">
        <f t="shared" si="7"/>
        <v>0</v>
      </c>
      <c r="G54" s="40"/>
      <c r="H54" s="189"/>
      <c r="I54" s="128" t="s">
        <v>302</v>
      </c>
      <c r="J54" s="90">
        <v>3</v>
      </c>
      <c r="K54" s="176"/>
      <c r="L54" s="170"/>
      <c r="M54" s="173"/>
    </row>
    <row r="55" spans="1:13" s="35" customFormat="1" ht="15" customHeight="1" x14ac:dyDescent="0.2">
      <c r="A55" s="165"/>
      <c r="B55" s="180"/>
      <c r="C55" s="41" t="s">
        <v>226</v>
      </c>
      <c r="D55" s="40">
        <f t="shared" si="7"/>
        <v>0</v>
      </c>
      <c r="E55" s="40">
        <f t="shared" si="7"/>
        <v>0</v>
      </c>
      <c r="F55" s="40">
        <f t="shared" si="7"/>
        <v>0</v>
      </c>
      <c r="G55" s="40"/>
      <c r="H55" s="190"/>
      <c r="I55" s="128" t="s">
        <v>303</v>
      </c>
      <c r="J55" s="81">
        <f>(J52+(0.5*J53))/J51</f>
        <v>0.4</v>
      </c>
      <c r="K55" s="177"/>
      <c r="L55" s="171"/>
      <c r="M55" s="174"/>
    </row>
    <row r="56" spans="1:13" s="35" customFormat="1" ht="15.75" customHeight="1" x14ac:dyDescent="0.2">
      <c r="A56" s="163" t="s">
        <v>323</v>
      </c>
      <c r="B56" s="178" t="s">
        <v>324</v>
      </c>
      <c r="C56" s="101" t="s">
        <v>228</v>
      </c>
      <c r="D56" s="102">
        <f>SUM(D57:D60)</f>
        <v>13605.142</v>
      </c>
      <c r="E56" s="39">
        <f>SUM(E57:E60)</f>
        <v>0</v>
      </c>
      <c r="F56" s="102">
        <f>SUM(F57:F60)</f>
        <v>0</v>
      </c>
      <c r="G56" s="40">
        <f>F56/D56*100</f>
        <v>0</v>
      </c>
      <c r="H56" s="175" t="s">
        <v>105</v>
      </c>
      <c r="I56" s="163" t="s">
        <v>110</v>
      </c>
      <c r="J56" s="175" t="s">
        <v>370</v>
      </c>
      <c r="K56" s="175" t="s">
        <v>325</v>
      </c>
      <c r="L56" s="175" t="s">
        <v>111</v>
      </c>
      <c r="M56" s="172">
        <v>827</v>
      </c>
    </row>
    <row r="57" spans="1:13" s="35" customFormat="1" ht="12.75" x14ac:dyDescent="0.2">
      <c r="A57" s="164"/>
      <c r="B57" s="179"/>
      <c r="C57" s="101" t="s">
        <v>298</v>
      </c>
      <c r="D57" s="101">
        <v>3945.491</v>
      </c>
      <c r="E57" s="101">
        <v>0</v>
      </c>
      <c r="F57" s="101">
        <v>0</v>
      </c>
      <c r="G57" s="40">
        <f t="shared" ref="G57:G64" si="8">F57/D57*100</f>
        <v>0</v>
      </c>
      <c r="H57" s="191"/>
      <c r="I57" s="164"/>
      <c r="J57" s="176"/>
      <c r="K57" s="176"/>
      <c r="L57" s="176"/>
      <c r="M57" s="173"/>
    </row>
    <row r="58" spans="1:13" s="35" customFormat="1" ht="12.75" x14ac:dyDescent="0.2">
      <c r="A58" s="164"/>
      <c r="B58" s="179"/>
      <c r="C58" s="101" t="s">
        <v>300</v>
      </c>
      <c r="D58" s="101">
        <v>9659.6509999999998</v>
      </c>
      <c r="E58" s="101">
        <v>0</v>
      </c>
      <c r="F58" s="101">
        <f>E58</f>
        <v>0</v>
      </c>
      <c r="G58" s="40">
        <f t="shared" si="8"/>
        <v>0</v>
      </c>
      <c r="H58" s="191"/>
      <c r="I58" s="164"/>
      <c r="J58" s="176"/>
      <c r="K58" s="176"/>
      <c r="L58" s="176"/>
      <c r="M58" s="173"/>
    </row>
    <row r="59" spans="1:13" s="35" customFormat="1" ht="12.75" x14ac:dyDescent="0.2">
      <c r="A59" s="164"/>
      <c r="B59" s="179"/>
      <c r="C59" s="101" t="s">
        <v>227</v>
      </c>
      <c r="D59" s="101">
        <v>0</v>
      </c>
      <c r="E59" s="101">
        <v>0</v>
      </c>
      <c r="F59" s="101">
        <f>E59</f>
        <v>0</v>
      </c>
      <c r="G59" s="41"/>
      <c r="H59" s="191"/>
      <c r="I59" s="164"/>
      <c r="J59" s="176"/>
      <c r="K59" s="176"/>
      <c r="L59" s="176"/>
      <c r="M59" s="173"/>
    </row>
    <row r="60" spans="1:13" s="35" customFormat="1" ht="62.45" customHeight="1" x14ac:dyDescent="0.2">
      <c r="A60" s="165"/>
      <c r="B60" s="180"/>
      <c r="C60" s="101" t="s">
        <v>226</v>
      </c>
      <c r="D60" s="101">
        <v>0</v>
      </c>
      <c r="E60" s="101">
        <v>0</v>
      </c>
      <c r="F60" s="101">
        <f>E60</f>
        <v>0</v>
      </c>
      <c r="G60" s="41"/>
      <c r="H60" s="192"/>
      <c r="I60" s="165"/>
      <c r="J60" s="177"/>
      <c r="K60" s="177"/>
      <c r="L60" s="177"/>
      <c r="M60" s="174"/>
    </row>
    <row r="61" spans="1:13" s="35" customFormat="1" ht="18" hidden="1" customHeight="1" x14ac:dyDescent="0.2">
      <c r="A61" s="163" t="s">
        <v>326</v>
      </c>
      <c r="B61" s="178" t="s">
        <v>324</v>
      </c>
      <c r="C61" s="38" t="s">
        <v>228</v>
      </c>
      <c r="D61" s="102">
        <f>SUM(D62:D65)</f>
        <v>0</v>
      </c>
      <c r="E61" s="39">
        <f>SUM(E62:E65)</f>
        <v>0</v>
      </c>
      <c r="F61" s="39">
        <f>SUM(F62:F65)</f>
        <v>0</v>
      </c>
      <c r="G61" s="40" t="e">
        <f t="shared" si="8"/>
        <v>#DIV/0!</v>
      </c>
      <c r="H61" s="175" t="s">
        <v>105</v>
      </c>
      <c r="I61" s="163" t="s">
        <v>110</v>
      </c>
      <c r="J61" s="175"/>
      <c r="K61" s="175"/>
      <c r="L61" s="175" t="s">
        <v>111</v>
      </c>
      <c r="M61" s="172"/>
    </row>
    <row r="62" spans="1:13" s="35" customFormat="1" ht="13.9" hidden="1" customHeight="1" x14ac:dyDescent="0.2">
      <c r="A62" s="164"/>
      <c r="B62" s="179"/>
      <c r="C62" s="41" t="s">
        <v>298</v>
      </c>
      <c r="D62" s="40">
        <v>0</v>
      </c>
      <c r="E62" s="40">
        <v>0</v>
      </c>
      <c r="F62" s="40">
        <v>0</v>
      </c>
      <c r="G62" s="40" t="e">
        <f t="shared" si="8"/>
        <v>#DIV/0!</v>
      </c>
      <c r="H62" s="191"/>
      <c r="I62" s="164"/>
      <c r="J62" s="176"/>
      <c r="K62" s="176"/>
      <c r="L62" s="176"/>
      <c r="M62" s="173"/>
    </row>
    <row r="63" spans="1:13" s="35" customFormat="1" ht="13.9" hidden="1" customHeight="1" x14ac:dyDescent="0.2">
      <c r="A63" s="164"/>
      <c r="B63" s="179"/>
      <c r="C63" s="41" t="s">
        <v>300</v>
      </c>
      <c r="D63" s="40">
        <v>0</v>
      </c>
      <c r="E63" s="40">
        <v>0</v>
      </c>
      <c r="F63" s="40">
        <v>0</v>
      </c>
      <c r="G63" s="41" t="e">
        <f t="shared" si="8"/>
        <v>#DIV/0!</v>
      </c>
      <c r="H63" s="191"/>
      <c r="I63" s="164"/>
      <c r="J63" s="176"/>
      <c r="K63" s="176"/>
      <c r="L63" s="176"/>
      <c r="M63" s="173"/>
    </row>
    <row r="64" spans="1:13" s="35" customFormat="1" ht="13.9" hidden="1" customHeight="1" x14ac:dyDescent="0.2">
      <c r="A64" s="164"/>
      <c r="B64" s="179"/>
      <c r="C64" s="41" t="s">
        <v>227</v>
      </c>
      <c r="D64" s="40">
        <v>0</v>
      </c>
      <c r="E64" s="40">
        <v>0</v>
      </c>
      <c r="F64" s="40">
        <v>0</v>
      </c>
      <c r="G64" s="41" t="e">
        <f t="shared" si="8"/>
        <v>#DIV/0!</v>
      </c>
      <c r="H64" s="191"/>
      <c r="I64" s="164"/>
      <c r="J64" s="176"/>
      <c r="K64" s="176"/>
      <c r="L64" s="176"/>
      <c r="M64" s="173"/>
    </row>
    <row r="65" spans="1:13" s="35" customFormat="1" ht="53.25" hidden="1" customHeight="1" x14ac:dyDescent="0.2">
      <c r="A65" s="165"/>
      <c r="B65" s="180"/>
      <c r="C65" s="41" t="s">
        <v>226</v>
      </c>
      <c r="D65" s="40">
        <v>0</v>
      </c>
      <c r="E65" s="40">
        <v>0</v>
      </c>
      <c r="F65" s="40">
        <v>0</v>
      </c>
      <c r="G65" s="40" t="e">
        <f>F65/D90*100</f>
        <v>#DIV/0!</v>
      </c>
      <c r="H65" s="192"/>
      <c r="I65" s="165"/>
      <c r="J65" s="177"/>
      <c r="K65" s="177"/>
      <c r="L65" s="177"/>
      <c r="M65" s="174"/>
    </row>
    <row r="66" spans="1:13" s="35" customFormat="1" ht="16.5" hidden="1" customHeight="1" x14ac:dyDescent="0.2">
      <c r="A66" s="163" t="s">
        <v>328</v>
      </c>
      <c r="B66" s="178" t="s">
        <v>324</v>
      </c>
      <c r="C66" s="38" t="s">
        <v>228</v>
      </c>
      <c r="D66" s="103">
        <f>SUM(D67:D70)</f>
        <v>0</v>
      </c>
      <c r="E66" s="103">
        <f>SUM(E67:E70)</f>
        <v>0</v>
      </c>
      <c r="F66" s="103">
        <f>SUM(F67:F70)</f>
        <v>0</v>
      </c>
      <c r="G66" s="41" t="e">
        <f t="shared" ref="G66:G72" si="9">F66/D66*100</f>
        <v>#DIV/0!</v>
      </c>
      <c r="H66" s="175" t="s">
        <v>105</v>
      </c>
      <c r="I66" s="163" t="s">
        <v>110</v>
      </c>
      <c r="J66" s="175"/>
      <c r="K66" s="175"/>
      <c r="L66" s="175" t="s">
        <v>111</v>
      </c>
      <c r="M66" s="172"/>
    </row>
    <row r="67" spans="1:13" s="35" customFormat="1" ht="13.9" hidden="1" customHeight="1" x14ac:dyDescent="0.2">
      <c r="A67" s="164"/>
      <c r="B67" s="179"/>
      <c r="C67" s="41" t="s">
        <v>298</v>
      </c>
      <c r="D67" s="41">
        <v>0</v>
      </c>
      <c r="E67" s="41">
        <v>0</v>
      </c>
      <c r="F67" s="41">
        <v>0</v>
      </c>
      <c r="G67" s="41" t="e">
        <f t="shared" si="9"/>
        <v>#DIV/0!</v>
      </c>
      <c r="H67" s="191"/>
      <c r="I67" s="164"/>
      <c r="J67" s="176"/>
      <c r="K67" s="176"/>
      <c r="L67" s="176"/>
      <c r="M67" s="173"/>
    </row>
    <row r="68" spans="1:13" s="35" customFormat="1" ht="13.9" hidden="1" customHeight="1" x14ac:dyDescent="0.2">
      <c r="A68" s="164"/>
      <c r="B68" s="179"/>
      <c r="C68" s="41" t="s">
        <v>300</v>
      </c>
      <c r="D68" s="41">
        <v>0</v>
      </c>
      <c r="E68" s="41">
        <v>0</v>
      </c>
      <c r="F68" s="41">
        <v>0</v>
      </c>
      <c r="G68" s="41" t="e">
        <f t="shared" si="9"/>
        <v>#DIV/0!</v>
      </c>
      <c r="H68" s="191"/>
      <c r="I68" s="164"/>
      <c r="J68" s="176"/>
      <c r="K68" s="176"/>
      <c r="L68" s="176"/>
      <c r="M68" s="173"/>
    </row>
    <row r="69" spans="1:13" s="35" customFormat="1" ht="13.9" hidden="1" customHeight="1" x14ac:dyDescent="0.2">
      <c r="A69" s="164"/>
      <c r="B69" s="179"/>
      <c r="C69" s="41" t="s">
        <v>227</v>
      </c>
      <c r="D69" s="41">
        <v>0</v>
      </c>
      <c r="E69" s="41">
        <v>0</v>
      </c>
      <c r="F69" s="41">
        <v>0</v>
      </c>
      <c r="G69" s="41" t="e">
        <f t="shared" si="9"/>
        <v>#DIV/0!</v>
      </c>
      <c r="H69" s="191"/>
      <c r="I69" s="164"/>
      <c r="J69" s="176"/>
      <c r="K69" s="176"/>
      <c r="L69" s="176"/>
      <c r="M69" s="173"/>
    </row>
    <row r="70" spans="1:13" s="35" customFormat="1" ht="7.15" hidden="1" customHeight="1" x14ac:dyDescent="0.2">
      <c r="A70" s="165"/>
      <c r="B70" s="180"/>
      <c r="C70" s="41" t="s">
        <v>226</v>
      </c>
      <c r="D70" s="41">
        <v>0</v>
      </c>
      <c r="E70" s="41">
        <v>0</v>
      </c>
      <c r="F70" s="41">
        <v>0</v>
      </c>
      <c r="G70" s="41" t="e">
        <f t="shared" si="9"/>
        <v>#DIV/0!</v>
      </c>
      <c r="H70" s="192"/>
      <c r="I70" s="165"/>
      <c r="J70" s="177"/>
      <c r="K70" s="177"/>
      <c r="L70" s="177"/>
      <c r="M70" s="174"/>
    </row>
    <row r="71" spans="1:13" s="35" customFormat="1" ht="19.5" customHeight="1" x14ac:dyDescent="0.2">
      <c r="A71" s="163" t="s">
        <v>326</v>
      </c>
      <c r="B71" s="178" t="s">
        <v>327</v>
      </c>
      <c r="C71" s="38" t="s">
        <v>228</v>
      </c>
      <c r="D71" s="39">
        <f>SUM(D72:D75)</f>
        <v>822.28899999999999</v>
      </c>
      <c r="E71" s="39">
        <f>SUM(E72:E75)</f>
        <v>0</v>
      </c>
      <c r="F71" s="39">
        <f>SUM(F72:F75)</f>
        <v>0</v>
      </c>
      <c r="G71" s="41">
        <f t="shared" si="9"/>
        <v>0</v>
      </c>
      <c r="H71" s="175" t="s">
        <v>105</v>
      </c>
      <c r="I71" s="163" t="s">
        <v>110</v>
      </c>
      <c r="J71" s="145" t="s">
        <v>370</v>
      </c>
      <c r="K71" s="175" t="s">
        <v>312</v>
      </c>
      <c r="L71" s="175" t="s">
        <v>111</v>
      </c>
      <c r="M71" s="172">
        <v>827</v>
      </c>
    </row>
    <row r="72" spans="1:13" s="35" customFormat="1" ht="13.9" customHeight="1" x14ac:dyDescent="0.2">
      <c r="A72" s="164"/>
      <c r="B72" s="179"/>
      <c r="C72" s="41" t="s">
        <v>298</v>
      </c>
      <c r="D72" s="40">
        <v>822.28899999999999</v>
      </c>
      <c r="E72" s="40"/>
      <c r="F72" s="40">
        <f>E72</f>
        <v>0</v>
      </c>
      <c r="G72" s="41">
        <f t="shared" si="9"/>
        <v>0</v>
      </c>
      <c r="H72" s="191"/>
      <c r="I72" s="164"/>
      <c r="J72" s="145"/>
      <c r="K72" s="176"/>
      <c r="L72" s="176"/>
      <c r="M72" s="173"/>
    </row>
    <row r="73" spans="1:13" s="35" customFormat="1" ht="13.9" customHeight="1" x14ac:dyDescent="0.2">
      <c r="A73" s="164"/>
      <c r="B73" s="179"/>
      <c r="C73" s="41" t="s">
        <v>300</v>
      </c>
      <c r="D73" s="40">
        <v>0</v>
      </c>
      <c r="E73" s="40">
        <v>0</v>
      </c>
      <c r="F73" s="40">
        <f>E73</f>
        <v>0</v>
      </c>
      <c r="G73" s="41"/>
      <c r="H73" s="191"/>
      <c r="I73" s="164"/>
      <c r="J73" s="145"/>
      <c r="K73" s="176"/>
      <c r="L73" s="176"/>
      <c r="M73" s="173"/>
    </row>
    <row r="74" spans="1:13" s="35" customFormat="1" ht="13.9" customHeight="1" x14ac:dyDescent="0.2">
      <c r="A74" s="164"/>
      <c r="B74" s="179"/>
      <c r="C74" s="41" t="s">
        <v>227</v>
      </c>
      <c r="D74" s="40">
        <v>0</v>
      </c>
      <c r="E74" s="40">
        <v>0</v>
      </c>
      <c r="F74" s="40">
        <f>E74</f>
        <v>0</v>
      </c>
      <c r="G74" s="41"/>
      <c r="H74" s="191"/>
      <c r="I74" s="164"/>
      <c r="J74" s="145"/>
      <c r="K74" s="176"/>
      <c r="L74" s="176"/>
      <c r="M74" s="173"/>
    </row>
    <row r="75" spans="1:13" s="35" customFormat="1" ht="52.15" customHeight="1" x14ac:dyDescent="0.2">
      <c r="A75" s="165"/>
      <c r="B75" s="180"/>
      <c r="C75" s="41" t="s">
        <v>226</v>
      </c>
      <c r="D75" s="40">
        <v>0</v>
      </c>
      <c r="E75" s="40">
        <v>0</v>
      </c>
      <c r="F75" s="40">
        <f>E75</f>
        <v>0</v>
      </c>
      <c r="G75" s="41"/>
      <c r="H75" s="192"/>
      <c r="I75" s="165"/>
      <c r="J75" s="145"/>
      <c r="K75" s="177"/>
      <c r="L75" s="177"/>
      <c r="M75" s="174"/>
    </row>
    <row r="76" spans="1:13" s="35" customFormat="1" ht="16.149999999999999" customHeight="1" x14ac:dyDescent="0.2">
      <c r="A76" s="163" t="s">
        <v>328</v>
      </c>
      <c r="B76" s="178" t="s">
        <v>329</v>
      </c>
      <c r="C76" s="38" t="s">
        <v>228</v>
      </c>
      <c r="D76" s="39">
        <f>SUM(D77:D80)</f>
        <v>6000</v>
      </c>
      <c r="E76" s="39">
        <f>SUM(E77:E80)</f>
        <v>0</v>
      </c>
      <c r="F76" s="39">
        <f>SUM(F77:F80)</f>
        <v>0</v>
      </c>
      <c r="G76" s="41">
        <f>F76/D76*100</f>
        <v>0</v>
      </c>
      <c r="H76" s="193" t="s">
        <v>106</v>
      </c>
      <c r="I76" s="193" t="s">
        <v>112</v>
      </c>
      <c r="J76" s="145" t="s">
        <v>370</v>
      </c>
      <c r="K76" s="175" t="s">
        <v>312</v>
      </c>
      <c r="L76" s="175" t="s">
        <v>113</v>
      </c>
      <c r="M76" s="172">
        <v>827</v>
      </c>
    </row>
    <row r="77" spans="1:13" s="35" customFormat="1" ht="16.149999999999999" customHeight="1" x14ac:dyDescent="0.2">
      <c r="A77" s="191"/>
      <c r="B77" s="196"/>
      <c r="C77" s="41" t="s">
        <v>298</v>
      </c>
      <c r="D77" s="40">
        <v>6000</v>
      </c>
      <c r="E77" s="40">
        <v>0</v>
      </c>
      <c r="F77" s="40">
        <f>E77</f>
        <v>0</v>
      </c>
      <c r="G77" s="41">
        <f>F77/D77*100</f>
        <v>0</v>
      </c>
      <c r="H77" s="194"/>
      <c r="I77" s="194"/>
      <c r="J77" s="145"/>
      <c r="K77" s="176"/>
      <c r="L77" s="176"/>
      <c r="M77" s="173"/>
    </row>
    <row r="78" spans="1:13" s="35" customFormat="1" ht="16.149999999999999" customHeight="1" x14ac:dyDescent="0.2">
      <c r="A78" s="191"/>
      <c r="B78" s="196"/>
      <c r="C78" s="41" t="s">
        <v>300</v>
      </c>
      <c r="D78" s="40">
        <v>0</v>
      </c>
      <c r="E78" s="40">
        <v>0</v>
      </c>
      <c r="F78" s="40">
        <f>E78</f>
        <v>0</v>
      </c>
      <c r="G78" s="41"/>
      <c r="H78" s="194"/>
      <c r="I78" s="194"/>
      <c r="J78" s="145"/>
      <c r="K78" s="176"/>
      <c r="L78" s="176"/>
      <c r="M78" s="173"/>
    </row>
    <row r="79" spans="1:13" s="35" customFormat="1" ht="16.149999999999999" customHeight="1" x14ac:dyDescent="0.2">
      <c r="A79" s="191"/>
      <c r="B79" s="196"/>
      <c r="C79" s="41" t="s">
        <v>227</v>
      </c>
      <c r="D79" s="40">
        <v>0</v>
      </c>
      <c r="E79" s="40">
        <v>0</v>
      </c>
      <c r="F79" s="40">
        <f>E79</f>
        <v>0</v>
      </c>
      <c r="G79" s="41"/>
      <c r="H79" s="194"/>
      <c r="I79" s="194"/>
      <c r="J79" s="145"/>
      <c r="K79" s="176"/>
      <c r="L79" s="176"/>
      <c r="M79" s="173"/>
    </row>
    <row r="80" spans="1:13" s="35" customFormat="1" ht="16.149999999999999" customHeight="1" x14ac:dyDescent="0.2">
      <c r="A80" s="192"/>
      <c r="B80" s="197"/>
      <c r="C80" s="41" t="s">
        <v>226</v>
      </c>
      <c r="D80" s="40">
        <v>0</v>
      </c>
      <c r="E80" s="40">
        <v>0</v>
      </c>
      <c r="F80" s="40">
        <f>E80</f>
        <v>0</v>
      </c>
      <c r="G80" s="41"/>
      <c r="H80" s="195"/>
      <c r="I80" s="195"/>
      <c r="J80" s="145"/>
      <c r="K80" s="177"/>
      <c r="L80" s="177"/>
      <c r="M80" s="174"/>
    </row>
    <row r="81" spans="1:14" s="35" customFormat="1" ht="16.149999999999999" customHeight="1" x14ac:dyDescent="0.2">
      <c r="A81" s="198" t="s">
        <v>330</v>
      </c>
      <c r="B81" s="178" t="s">
        <v>96</v>
      </c>
      <c r="C81" s="38" t="s">
        <v>228</v>
      </c>
      <c r="D81" s="39">
        <f>SUM(D82:D85)</f>
        <v>1406.902</v>
      </c>
      <c r="E81" s="39">
        <f>SUM(E82:E85)</f>
        <v>1376.19</v>
      </c>
      <c r="F81" s="39">
        <f>SUM(F82:F85)</f>
        <v>1376.19</v>
      </c>
      <c r="G81" s="129">
        <f>F81/D81*100</f>
        <v>97.817047669276178</v>
      </c>
      <c r="H81" s="193" t="s">
        <v>331</v>
      </c>
      <c r="I81" s="193" t="s">
        <v>114</v>
      </c>
      <c r="J81" s="175" t="s">
        <v>316</v>
      </c>
      <c r="K81" s="175" t="s">
        <v>312</v>
      </c>
      <c r="L81" s="175"/>
      <c r="M81" s="172">
        <v>827</v>
      </c>
    </row>
    <row r="82" spans="1:14" s="35" customFormat="1" ht="16.149999999999999" customHeight="1" x14ac:dyDescent="0.2">
      <c r="A82" s="191"/>
      <c r="B82" s="196"/>
      <c r="C82" s="41" t="s">
        <v>298</v>
      </c>
      <c r="D82" s="40">
        <v>408.00200000000001</v>
      </c>
      <c r="E82" s="101">
        <v>399.09</v>
      </c>
      <c r="F82" s="40">
        <f>E82</f>
        <v>399.09</v>
      </c>
      <c r="G82" s="129">
        <f>F82/D82*100</f>
        <v>97.815696981877537</v>
      </c>
      <c r="H82" s="194"/>
      <c r="I82" s="194"/>
      <c r="J82" s="191"/>
      <c r="K82" s="176"/>
      <c r="L82" s="176"/>
      <c r="M82" s="173"/>
    </row>
    <row r="83" spans="1:14" s="35" customFormat="1" ht="16.149999999999999" customHeight="1" x14ac:dyDescent="0.2">
      <c r="A83" s="191"/>
      <c r="B83" s="196"/>
      <c r="C83" s="41" t="s">
        <v>300</v>
      </c>
      <c r="D83" s="40">
        <v>998.9</v>
      </c>
      <c r="E83" s="101">
        <v>977.1</v>
      </c>
      <c r="F83" s="40">
        <f>E83</f>
        <v>977.1</v>
      </c>
      <c r="G83" s="129">
        <f>F83/D83*100</f>
        <v>97.81759935929523</v>
      </c>
      <c r="H83" s="194"/>
      <c r="I83" s="194"/>
      <c r="J83" s="191"/>
      <c r="K83" s="176"/>
      <c r="L83" s="176"/>
      <c r="M83" s="173"/>
    </row>
    <row r="84" spans="1:14" s="35" customFormat="1" ht="14.25" customHeight="1" x14ac:dyDescent="0.2">
      <c r="A84" s="191"/>
      <c r="B84" s="196"/>
      <c r="C84" s="41" t="s">
        <v>227</v>
      </c>
      <c r="D84" s="40">
        <v>0</v>
      </c>
      <c r="E84" s="40">
        <v>0</v>
      </c>
      <c r="F84" s="40">
        <f>E84</f>
        <v>0</v>
      </c>
      <c r="G84" s="129"/>
      <c r="H84" s="194"/>
      <c r="I84" s="194"/>
      <c r="J84" s="191"/>
      <c r="K84" s="176"/>
      <c r="L84" s="176"/>
      <c r="M84" s="173"/>
    </row>
    <row r="85" spans="1:14" s="35" customFormat="1" ht="15.75" customHeight="1" x14ac:dyDescent="0.2">
      <c r="A85" s="192"/>
      <c r="B85" s="197"/>
      <c r="C85" s="41" t="s">
        <v>226</v>
      </c>
      <c r="D85" s="40">
        <v>0</v>
      </c>
      <c r="E85" s="40">
        <v>0</v>
      </c>
      <c r="F85" s="40">
        <f>E85</f>
        <v>0</v>
      </c>
      <c r="G85" s="129"/>
      <c r="H85" s="195"/>
      <c r="I85" s="195"/>
      <c r="J85" s="192"/>
      <c r="K85" s="177"/>
      <c r="L85" s="177"/>
      <c r="M85" s="174"/>
    </row>
    <row r="86" spans="1:14" s="35" customFormat="1" ht="13.9" customHeight="1" x14ac:dyDescent="0.2">
      <c r="A86" s="163" t="s">
        <v>332</v>
      </c>
      <c r="B86" s="178" t="s">
        <v>333</v>
      </c>
      <c r="C86" s="38" t="s">
        <v>228</v>
      </c>
      <c r="D86" s="39">
        <f>SUM(D87:D90)</f>
        <v>4967.8130000000001</v>
      </c>
      <c r="E86" s="102">
        <f>E87+E88+E89+E90</f>
        <v>4859.38</v>
      </c>
      <c r="F86" s="102">
        <f>F87+F88+F89+F90</f>
        <v>4859.38</v>
      </c>
      <c r="G86" s="102">
        <f>G87+G88+G89+G90</f>
        <v>97.817289016313609</v>
      </c>
      <c r="H86" s="193" t="s">
        <v>331</v>
      </c>
      <c r="I86" s="193" t="s">
        <v>114</v>
      </c>
      <c r="J86" s="175" t="s">
        <v>316</v>
      </c>
      <c r="K86" s="175" t="s">
        <v>312</v>
      </c>
      <c r="L86" s="175"/>
      <c r="M86" s="172">
        <v>827</v>
      </c>
    </row>
    <row r="87" spans="1:14" s="35" customFormat="1" ht="13.9" customHeight="1" x14ac:dyDescent="0.2">
      <c r="A87" s="164"/>
      <c r="B87" s="179"/>
      <c r="C87" s="41" t="s">
        <v>298</v>
      </c>
      <c r="D87" s="40">
        <v>4967.8130000000001</v>
      </c>
      <c r="E87" s="101">
        <v>4859.38</v>
      </c>
      <c r="F87" s="40">
        <f>E87</f>
        <v>4859.38</v>
      </c>
      <c r="G87" s="41">
        <f>F87/D87*100</f>
        <v>97.817289016313609</v>
      </c>
      <c r="H87" s="194"/>
      <c r="I87" s="194"/>
      <c r="J87" s="176"/>
      <c r="K87" s="176"/>
      <c r="L87" s="176"/>
      <c r="M87" s="173"/>
    </row>
    <row r="88" spans="1:14" s="35" customFormat="1" ht="13.9" customHeight="1" x14ac:dyDescent="0.2">
      <c r="A88" s="164"/>
      <c r="B88" s="179"/>
      <c r="C88" s="41" t="s">
        <v>300</v>
      </c>
      <c r="D88" s="40">
        <v>0</v>
      </c>
      <c r="E88" s="40">
        <v>0</v>
      </c>
      <c r="F88" s="40">
        <f>E88</f>
        <v>0</v>
      </c>
      <c r="G88" s="41"/>
      <c r="H88" s="194"/>
      <c r="I88" s="194"/>
      <c r="J88" s="176"/>
      <c r="K88" s="176"/>
      <c r="L88" s="176"/>
      <c r="M88" s="173"/>
    </row>
    <row r="89" spans="1:14" s="35" customFormat="1" ht="13.9" customHeight="1" x14ac:dyDescent="0.2">
      <c r="A89" s="164"/>
      <c r="B89" s="179"/>
      <c r="C89" s="41" t="s">
        <v>227</v>
      </c>
      <c r="D89" s="40">
        <v>0</v>
      </c>
      <c r="E89" s="40">
        <v>0</v>
      </c>
      <c r="F89" s="40">
        <f>E89</f>
        <v>0</v>
      </c>
      <c r="G89" s="41"/>
      <c r="H89" s="194"/>
      <c r="I89" s="194"/>
      <c r="J89" s="176"/>
      <c r="K89" s="176"/>
      <c r="L89" s="176"/>
      <c r="M89" s="173"/>
    </row>
    <row r="90" spans="1:14" s="35" customFormat="1" ht="13.9" customHeight="1" x14ac:dyDescent="0.2">
      <c r="A90" s="165"/>
      <c r="B90" s="180"/>
      <c r="C90" s="41" t="s">
        <v>226</v>
      </c>
      <c r="D90" s="40">
        <v>0</v>
      </c>
      <c r="E90" s="40">
        <v>0</v>
      </c>
      <c r="F90" s="40">
        <f>E90</f>
        <v>0</v>
      </c>
      <c r="G90" s="41"/>
      <c r="H90" s="195"/>
      <c r="I90" s="195"/>
      <c r="J90" s="177"/>
      <c r="K90" s="177"/>
      <c r="L90" s="177"/>
      <c r="M90" s="174"/>
    </row>
    <row r="91" spans="1:14" s="35" customFormat="1" ht="20.25" customHeight="1" x14ac:dyDescent="0.2">
      <c r="A91" s="163" t="s">
        <v>252</v>
      </c>
      <c r="B91" s="178" t="s">
        <v>334</v>
      </c>
      <c r="C91" s="38" t="s">
        <v>228</v>
      </c>
      <c r="D91" s="39">
        <f>SUM(D92:D95)</f>
        <v>247233.30000000002</v>
      </c>
      <c r="E91" s="39">
        <f>SUM(E92:E95)</f>
        <v>127181.76000000001</v>
      </c>
      <c r="F91" s="39">
        <f>SUM(F92:F95)</f>
        <v>127181.76000000001</v>
      </c>
      <c r="G91" s="41">
        <f>F91/D91*100</f>
        <v>51.442002351624957</v>
      </c>
      <c r="H91" s="188"/>
      <c r="I91" s="128" t="s">
        <v>296</v>
      </c>
      <c r="J91" s="90">
        <f>J92+J93+J94</f>
        <v>8</v>
      </c>
      <c r="K91" s="175" t="s">
        <v>312</v>
      </c>
      <c r="L91" s="169"/>
      <c r="M91" s="172">
        <v>827</v>
      </c>
    </row>
    <row r="92" spans="1:14" s="35" customFormat="1" ht="12.75" x14ac:dyDescent="0.2">
      <c r="A92" s="164"/>
      <c r="B92" s="179"/>
      <c r="C92" s="41" t="s">
        <v>298</v>
      </c>
      <c r="D92" s="40">
        <f>D97+D107+D112+D117+D122+D132+D127+D137+D102</f>
        <v>223754.89600000001</v>
      </c>
      <c r="E92" s="40">
        <f>E97+E107+E112+E122+E132+E127+E137+E102+E117</f>
        <v>111473.54000000001</v>
      </c>
      <c r="F92" s="40">
        <f>F97+F107+F112+F122+F132+F127+F137+F102+F117</f>
        <v>111473.54000000001</v>
      </c>
      <c r="G92" s="41">
        <f>F92/D92*100</f>
        <v>49.819486408020317</v>
      </c>
      <c r="H92" s="189"/>
      <c r="I92" s="128" t="s">
        <v>299</v>
      </c>
      <c r="J92" s="90">
        <v>1</v>
      </c>
      <c r="K92" s="176"/>
      <c r="L92" s="170"/>
      <c r="M92" s="173"/>
    </row>
    <row r="93" spans="1:14" s="35" customFormat="1" ht="12.75" x14ac:dyDescent="0.2">
      <c r="A93" s="164"/>
      <c r="B93" s="179"/>
      <c r="C93" s="41" t="s">
        <v>300</v>
      </c>
      <c r="D93" s="40">
        <f>SUM(D98+D103+D108+D113+D118+D123+D128+D133+D138)</f>
        <v>23478.404000000002</v>
      </c>
      <c r="E93" s="40">
        <f>E108+E118+E98</f>
        <v>15708.220000000001</v>
      </c>
      <c r="F93" s="40">
        <f>F108+F118+F98</f>
        <v>15708.220000000001</v>
      </c>
      <c r="G93" s="41">
        <f>F93/D93*100</f>
        <v>66.904973608938661</v>
      </c>
      <c r="H93" s="189"/>
      <c r="I93" s="128" t="s">
        <v>301</v>
      </c>
      <c r="J93" s="90">
        <v>5</v>
      </c>
      <c r="K93" s="176"/>
      <c r="L93" s="170"/>
      <c r="M93" s="173"/>
    </row>
    <row r="94" spans="1:14" s="35" customFormat="1" ht="12.75" x14ac:dyDescent="0.2">
      <c r="A94" s="164"/>
      <c r="B94" s="179"/>
      <c r="C94" s="41" t="s">
        <v>227</v>
      </c>
      <c r="D94" s="40">
        <f>D99+D109+D114+E123+E133+E128+E138+E103</f>
        <v>0</v>
      </c>
      <c r="E94" s="40">
        <v>0</v>
      </c>
      <c r="F94" s="40">
        <v>0</v>
      </c>
      <c r="G94" s="41"/>
      <c r="H94" s="189"/>
      <c r="I94" s="128" t="s">
        <v>302</v>
      </c>
      <c r="J94" s="90">
        <v>2</v>
      </c>
      <c r="K94" s="176"/>
      <c r="L94" s="170"/>
      <c r="M94" s="173"/>
    </row>
    <row r="95" spans="1:14" s="35" customFormat="1" ht="12.75" x14ac:dyDescent="0.2">
      <c r="A95" s="165"/>
      <c r="B95" s="180"/>
      <c r="C95" s="41" t="s">
        <v>226</v>
      </c>
      <c r="D95" s="40">
        <f>D100+D110+D115+E124+E134+E129+E139+E104</f>
        <v>0</v>
      </c>
      <c r="E95" s="40">
        <v>0</v>
      </c>
      <c r="F95" s="40">
        <v>0</v>
      </c>
      <c r="G95" s="41"/>
      <c r="H95" s="190"/>
      <c r="I95" s="128" t="s">
        <v>303</v>
      </c>
      <c r="J95" s="81">
        <f>(J92+(0.5*J93))/J91</f>
        <v>0.4375</v>
      </c>
      <c r="K95" s="177"/>
      <c r="L95" s="171"/>
      <c r="M95" s="174"/>
    </row>
    <row r="96" spans="1:14" s="35" customFormat="1" ht="18.75" customHeight="1" x14ac:dyDescent="0.2">
      <c r="A96" s="163" t="s">
        <v>335</v>
      </c>
      <c r="B96" s="178" t="s">
        <v>336</v>
      </c>
      <c r="C96" s="38" t="s">
        <v>228</v>
      </c>
      <c r="D96" s="39">
        <f>SUM(D97:D100)</f>
        <v>13000</v>
      </c>
      <c r="E96" s="39">
        <f>SUM(E97:E100)</f>
        <v>13000</v>
      </c>
      <c r="F96" s="39">
        <f>SUM(F97:F100)</f>
        <v>13000</v>
      </c>
      <c r="G96" s="41">
        <f>F96/D96*100</f>
        <v>100</v>
      </c>
      <c r="H96" s="188" t="s">
        <v>337</v>
      </c>
      <c r="I96" s="175" t="s">
        <v>192</v>
      </c>
      <c r="J96" s="145" t="s">
        <v>316</v>
      </c>
      <c r="K96" s="175" t="s">
        <v>312</v>
      </c>
      <c r="L96" s="175"/>
      <c r="M96" s="172">
        <v>827</v>
      </c>
      <c r="N96" s="104"/>
    </row>
    <row r="97" spans="1:14" s="35" customFormat="1" ht="15" customHeight="1" x14ac:dyDescent="0.2">
      <c r="A97" s="164"/>
      <c r="B97" s="179"/>
      <c r="C97" s="41" t="s">
        <v>298</v>
      </c>
      <c r="D97" s="40">
        <v>3770</v>
      </c>
      <c r="E97" s="40">
        <v>3770</v>
      </c>
      <c r="F97" s="40">
        <f>E97</f>
        <v>3770</v>
      </c>
      <c r="G97" s="41">
        <f>F97/D97*100</f>
        <v>100</v>
      </c>
      <c r="H97" s="189"/>
      <c r="I97" s="176"/>
      <c r="J97" s="145"/>
      <c r="K97" s="176"/>
      <c r="L97" s="176"/>
      <c r="M97" s="173"/>
      <c r="N97" s="104"/>
    </row>
    <row r="98" spans="1:14" s="35" customFormat="1" ht="15" customHeight="1" x14ac:dyDescent="0.2">
      <c r="A98" s="164"/>
      <c r="B98" s="179"/>
      <c r="C98" s="41" t="s">
        <v>300</v>
      </c>
      <c r="D98" s="40">
        <v>9230</v>
      </c>
      <c r="E98" s="40">
        <v>9230</v>
      </c>
      <c r="F98" s="40">
        <f>E98</f>
        <v>9230</v>
      </c>
      <c r="G98" s="41">
        <f>F98/D98*100</f>
        <v>100</v>
      </c>
      <c r="H98" s="189"/>
      <c r="I98" s="176"/>
      <c r="J98" s="145"/>
      <c r="K98" s="176"/>
      <c r="L98" s="176"/>
      <c r="M98" s="173"/>
    </row>
    <row r="99" spans="1:14" s="35" customFormat="1" ht="15" customHeight="1" x14ac:dyDescent="0.2">
      <c r="A99" s="164"/>
      <c r="B99" s="179"/>
      <c r="C99" s="41" t="s">
        <v>227</v>
      </c>
      <c r="D99" s="40">
        <v>0</v>
      </c>
      <c r="E99" s="40">
        <v>0</v>
      </c>
      <c r="F99" s="40">
        <f>E99</f>
        <v>0</v>
      </c>
      <c r="G99" s="41"/>
      <c r="H99" s="189"/>
      <c r="I99" s="176"/>
      <c r="J99" s="145"/>
      <c r="K99" s="176"/>
      <c r="L99" s="176"/>
      <c r="M99" s="173"/>
    </row>
    <row r="100" spans="1:14" s="35" customFormat="1" ht="15" customHeight="1" x14ac:dyDescent="0.2">
      <c r="A100" s="165"/>
      <c r="B100" s="180"/>
      <c r="C100" s="41" t="s">
        <v>226</v>
      </c>
      <c r="D100" s="40">
        <v>0</v>
      </c>
      <c r="E100" s="40">
        <v>0</v>
      </c>
      <c r="F100" s="40">
        <f>E100</f>
        <v>0</v>
      </c>
      <c r="G100" s="41"/>
      <c r="H100" s="190"/>
      <c r="I100" s="177"/>
      <c r="J100" s="145"/>
      <c r="K100" s="177"/>
      <c r="L100" s="177"/>
      <c r="M100" s="174"/>
    </row>
    <row r="101" spans="1:14" s="35" customFormat="1" ht="24.75" customHeight="1" x14ac:dyDescent="0.2">
      <c r="A101" s="163" t="s">
        <v>338</v>
      </c>
      <c r="B101" s="178" t="s">
        <v>339</v>
      </c>
      <c r="C101" s="38" t="s">
        <v>228</v>
      </c>
      <c r="D101" s="39">
        <f>SUM(D102:D105)</f>
        <v>500</v>
      </c>
      <c r="E101" s="39">
        <f>SUM(E102:E105)</f>
        <v>225.12</v>
      </c>
      <c r="F101" s="39">
        <f>SUM(F102:F105)</f>
        <v>225.12</v>
      </c>
      <c r="G101" s="41">
        <f>F101/D101*100</f>
        <v>45.024000000000001</v>
      </c>
      <c r="H101" s="188" t="s">
        <v>340</v>
      </c>
      <c r="I101" s="175" t="s">
        <v>121</v>
      </c>
      <c r="J101" s="145" t="s">
        <v>344</v>
      </c>
      <c r="K101" s="175" t="s">
        <v>325</v>
      </c>
      <c r="L101" s="175"/>
      <c r="M101" s="172">
        <v>827</v>
      </c>
      <c r="N101" s="104"/>
    </row>
    <row r="102" spans="1:14" s="35" customFormat="1" ht="15" customHeight="1" x14ac:dyDescent="0.2">
      <c r="A102" s="164"/>
      <c r="B102" s="179"/>
      <c r="C102" s="41" t="s">
        <v>298</v>
      </c>
      <c r="D102" s="40">
        <v>500</v>
      </c>
      <c r="E102" s="40">
        <v>225.12</v>
      </c>
      <c r="F102" s="40">
        <f>E102</f>
        <v>225.12</v>
      </c>
      <c r="G102" s="41">
        <f>F102/D102*100</f>
        <v>45.024000000000001</v>
      </c>
      <c r="H102" s="189"/>
      <c r="I102" s="176"/>
      <c r="J102" s="145"/>
      <c r="K102" s="176"/>
      <c r="L102" s="176"/>
      <c r="M102" s="173"/>
      <c r="N102" s="104"/>
    </row>
    <row r="103" spans="1:14" s="35" customFormat="1" ht="15" customHeight="1" x14ac:dyDescent="0.2">
      <c r="A103" s="164"/>
      <c r="B103" s="179"/>
      <c r="C103" s="41" t="s">
        <v>300</v>
      </c>
      <c r="D103" s="40">
        <v>0</v>
      </c>
      <c r="E103" s="40">
        <v>0</v>
      </c>
      <c r="F103" s="40">
        <f>E103</f>
        <v>0</v>
      </c>
      <c r="G103" s="41"/>
      <c r="H103" s="189"/>
      <c r="I103" s="176"/>
      <c r="J103" s="145"/>
      <c r="K103" s="176"/>
      <c r="L103" s="176"/>
      <c r="M103" s="173"/>
    </row>
    <row r="104" spans="1:14" s="35" customFormat="1" ht="15" customHeight="1" x14ac:dyDescent="0.2">
      <c r="A104" s="164"/>
      <c r="B104" s="179"/>
      <c r="C104" s="41" t="s">
        <v>227</v>
      </c>
      <c r="D104" s="40">
        <v>0</v>
      </c>
      <c r="E104" s="40">
        <v>0</v>
      </c>
      <c r="F104" s="40">
        <f>E104</f>
        <v>0</v>
      </c>
      <c r="G104" s="41"/>
      <c r="H104" s="189"/>
      <c r="I104" s="176"/>
      <c r="J104" s="145"/>
      <c r="K104" s="176"/>
      <c r="L104" s="176"/>
      <c r="M104" s="173"/>
    </row>
    <row r="105" spans="1:14" s="35" customFormat="1" ht="67.5" customHeight="1" x14ac:dyDescent="0.2">
      <c r="A105" s="165"/>
      <c r="B105" s="180"/>
      <c r="C105" s="41" t="s">
        <v>226</v>
      </c>
      <c r="D105" s="40">
        <v>0</v>
      </c>
      <c r="E105" s="40">
        <v>0</v>
      </c>
      <c r="F105" s="40">
        <f>E105</f>
        <v>0</v>
      </c>
      <c r="G105" s="41"/>
      <c r="H105" s="190"/>
      <c r="I105" s="177"/>
      <c r="J105" s="145"/>
      <c r="K105" s="177"/>
      <c r="L105" s="177"/>
      <c r="M105" s="174"/>
    </row>
    <row r="106" spans="1:14" s="35" customFormat="1" ht="12.75" x14ac:dyDescent="0.2">
      <c r="A106" s="163" t="s">
        <v>341</v>
      </c>
      <c r="B106" s="178" t="s">
        <v>342</v>
      </c>
      <c r="C106" s="38" t="s">
        <v>228</v>
      </c>
      <c r="D106" s="39">
        <f>SUM(D107:D110)</f>
        <v>8165.7749999999996</v>
      </c>
      <c r="E106" s="39">
        <f>SUM(E107:E110)</f>
        <v>5156.79</v>
      </c>
      <c r="F106" s="39">
        <f>SUM(F107:F110)</f>
        <v>5156.79</v>
      </c>
      <c r="G106" s="40">
        <f>F106/D106*100</f>
        <v>63.151262433755527</v>
      </c>
      <c r="H106" s="188" t="s">
        <v>343</v>
      </c>
      <c r="I106" s="175" t="s">
        <v>183</v>
      </c>
      <c r="J106" s="145" t="s">
        <v>344</v>
      </c>
      <c r="K106" s="175" t="s">
        <v>325</v>
      </c>
      <c r="L106" s="175"/>
      <c r="M106" s="172">
        <v>827</v>
      </c>
    </row>
    <row r="107" spans="1:14" s="35" customFormat="1" ht="12.75" x14ac:dyDescent="0.2">
      <c r="A107" s="164"/>
      <c r="B107" s="179"/>
      <c r="C107" s="41" t="s">
        <v>298</v>
      </c>
      <c r="D107" s="40">
        <v>2368.0749999999998</v>
      </c>
      <c r="E107" s="40">
        <v>1495.47</v>
      </c>
      <c r="F107" s="40">
        <f>E107</f>
        <v>1495.47</v>
      </c>
      <c r="G107" s="40">
        <f>F107/D107*100</f>
        <v>63.151293772367858</v>
      </c>
      <c r="H107" s="189"/>
      <c r="I107" s="176"/>
      <c r="J107" s="145"/>
      <c r="K107" s="176"/>
      <c r="L107" s="176"/>
      <c r="M107" s="173"/>
    </row>
    <row r="108" spans="1:14" s="35" customFormat="1" ht="12.75" x14ac:dyDescent="0.2">
      <c r="A108" s="164"/>
      <c r="B108" s="179"/>
      <c r="C108" s="41" t="s">
        <v>300</v>
      </c>
      <c r="D108" s="40">
        <v>5797.7</v>
      </c>
      <c r="E108" s="40">
        <v>3661.32</v>
      </c>
      <c r="F108" s="40">
        <f>E108</f>
        <v>3661.32</v>
      </c>
      <c r="G108" s="40">
        <f>F108/D108*100</f>
        <v>63.151249633475345</v>
      </c>
      <c r="H108" s="189"/>
      <c r="I108" s="176"/>
      <c r="J108" s="145"/>
      <c r="K108" s="176"/>
      <c r="L108" s="176"/>
      <c r="M108" s="173"/>
    </row>
    <row r="109" spans="1:14" s="35" customFormat="1" ht="12.75" x14ac:dyDescent="0.2">
      <c r="A109" s="164"/>
      <c r="B109" s="179"/>
      <c r="C109" s="41" t="s">
        <v>227</v>
      </c>
      <c r="D109" s="40">
        <v>0</v>
      </c>
      <c r="E109" s="40">
        <v>0</v>
      </c>
      <c r="F109" s="40">
        <f>E109</f>
        <v>0</v>
      </c>
      <c r="G109" s="41"/>
      <c r="H109" s="189"/>
      <c r="I109" s="176"/>
      <c r="J109" s="145"/>
      <c r="K109" s="176"/>
      <c r="L109" s="176"/>
      <c r="M109" s="173"/>
    </row>
    <row r="110" spans="1:14" s="35" customFormat="1" ht="36" customHeight="1" x14ac:dyDescent="0.2">
      <c r="A110" s="165"/>
      <c r="B110" s="180"/>
      <c r="C110" s="41" t="s">
        <v>226</v>
      </c>
      <c r="D110" s="41">
        <v>0</v>
      </c>
      <c r="E110" s="40">
        <v>0</v>
      </c>
      <c r="F110" s="40">
        <f>E110</f>
        <v>0</v>
      </c>
      <c r="G110" s="41"/>
      <c r="H110" s="190"/>
      <c r="I110" s="177"/>
      <c r="J110" s="145"/>
      <c r="K110" s="177"/>
      <c r="L110" s="177"/>
      <c r="M110" s="174"/>
    </row>
    <row r="111" spans="1:14" s="35" customFormat="1" ht="16.5" customHeight="1" x14ac:dyDescent="0.2">
      <c r="A111" s="163" t="s">
        <v>345</v>
      </c>
      <c r="B111" s="199" t="s">
        <v>97</v>
      </c>
      <c r="C111" s="38" t="s">
        <v>228</v>
      </c>
      <c r="D111" s="103">
        <f>SUM(D112:D115)</f>
        <v>13815.125</v>
      </c>
      <c r="E111" s="103">
        <f>SUM(E112:E115)</f>
        <v>0</v>
      </c>
      <c r="F111" s="103">
        <f>SUM(F112:F115)</f>
        <v>0</v>
      </c>
      <c r="G111" s="40">
        <f>F111/D111*100</f>
        <v>0</v>
      </c>
      <c r="H111" s="188" t="s">
        <v>343</v>
      </c>
      <c r="I111" s="175" t="s">
        <v>184</v>
      </c>
      <c r="J111" s="145" t="s">
        <v>370</v>
      </c>
      <c r="K111" s="175" t="s">
        <v>348</v>
      </c>
      <c r="L111" s="175" t="s">
        <v>175</v>
      </c>
      <c r="M111" s="172">
        <v>827</v>
      </c>
    </row>
    <row r="112" spans="1:14" s="35" customFormat="1" ht="12.75" x14ac:dyDescent="0.2">
      <c r="A112" s="164"/>
      <c r="B112" s="200"/>
      <c r="C112" s="41" t="s">
        <v>298</v>
      </c>
      <c r="D112" s="130">
        <v>13815.125</v>
      </c>
      <c r="E112" s="40">
        <v>0</v>
      </c>
      <c r="F112" s="40">
        <f>E112</f>
        <v>0</v>
      </c>
      <c r="G112" s="40">
        <f>F112/D112*100</f>
        <v>0</v>
      </c>
      <c r="H112" s="189"/>
      <c r="I112" s="176"/>
      <c r="J112" s="145"/>
      <c r="K112" s="176"/>
      <c r="L112" s="176"/>
      <c r="M112" s="173"/>
    </row>
    <row r="113" spans="1:13" s="35" customFormat="1" ht="12.75" x14ac:dyDescent="0.2">
      <c r="A113" s="164"/>
      <c r="B113" s="200"/>
      <c r="C113" s="41" t="s">
        <v>300</v>
      </c>
      <c r="D113" s="40">
        <v>0</v>
      </c>
      <c r="E113" s="40">
        <v>0</v>
      </c>
      <c r="F113" s="40">
        <f>E113</f>
        <v>0</v>
      </c>
      <c r="G113" s="40"/>
      <c r="H113" s="189"/>
      <c r="I113" s="176"/>
      <c r="J113" s="145"/>
      <c r="K113" s="176"/>
      <c r="L113" s="176"/>
      <c r="M113" s="173"/>
    </row>
    <row r="114" spans="1:13" s="35" customFormat="1" ht="12.75" x14ac:dyDescent="0.2">
      <c r="A114" s="164"/>
      <c r="B114" s="200"/>
      <c r="C114" s="41" t="s">
        <v>227</v>
      </c>
      <c r="D114" s="41">
        <v>0</v>
      </c>
      <c r="E114" s="40">
        <v>0</v>
      </c>
      <c r="F114" s="40">
        <f>E114</f>
        <v>0</v>
      </c>
      <c r="G114" s="41"/>
      <c r="H114" s="189"/>
      <c r="I114" s="176"/>
      <c r="J114" s="145"/>
      <c r="K114" s="176"/>
      <c r="L114" s="176"/>
      <c r="M114" s="173"/>
    </row>
    <row r="115" spans="1:13" s="35" customFormat="1" ht="39.6" customHeight="1" x14ac:dyDescent="0.2">
      <c r="A115" s="165"/>
      <c r="B115" s="201"/>
      <c r="C115" s="41" t="s">
        <v>226</v>
      </c>
      <c r="D115" s="41">
        <v>0</v>
      </c>
      <c r="E115" s="40">
        <v>0</v>
      </c>
      <c r="F115" s="40">
        <f>E115</f>
        <v>0</v>
      </c>
      <c r="G115" s="41"/>
      <c r="H115" s="190"/>
      <c r="I115" s="177"/>
      <c r="J115" s="145"/>
      <c r="K115" s="177"/>
      <c r="L115" s="177"/>
      <c r="M115" s="174"/>
    </row>
    <row r="116" spans="1:13" s="35" customFormat="1" ht="13.9" customHeight="1" x14ac:dyDescent="0.2">
      <c r="A116" s="163" t="s">
        <v>349</v>
      </c>
      <c r="B116" s="178" t="s">
        <v>346</v>
      </c>
      <c r="C116" s="38" t="s">
        <v>228</v>
      </c>
      <c r="D116" s="103">
        <f>SUM(D117:D120)</f>
        <v>11902.4</v>
      </c>
      <c r="E116" s="103">
        <f>SUM(E117:E120)</f>
        <v>3967.46</v>
      </c>
      <c r="F116" s="103">
        <f>SUM(F117:F120)</f>
        <v>3967.46</v>
      </c>
      <c r="G116" s="40">
        <f>F116/D116*100</f>
        <v>33.333277322220731</v>
      </c>
      <c r="H116" s="188" t="s">
        <v>347</v>
      </c>
      <c r="I116" s="175" t="s">
        <v>185</v>
      </c>
      <c r="J116" s="145" t="s">
        <v>344</v>
      </c>
      <c r="K116" s="175" t="s">
        <v>348</v>
      </c>
      <c r="L116" s="175" t="s">
        <v>186</v>
      </c>
      <c r="M116" s="172">
        <v>827</v>
      </c>
    </row>
    <row r="117" spans="1:13" s="35" customFormat="1" ht="13.9" customHeight="1" x14ac:dyDescent="0.2">
      <c r="A117" s="191"/>
      <c r="B117" s="179"/>
      <c r="C117" s="41" t="s">
        <v>298</v>
      </c>
      <c r="D117" s="130">
        <v>3451.6959999999999</v>
      </c>
      <c r="E117" s="40">
        <v>1150.56</v>
      </c>
      <c r="F117" s="40">
        <f>E117</f>
        <v>1150.56</v>
      </c>
      <c r="G117" s="40">
        <f>F117/D117*100</f>
        <v>33.333178819919254</v>
      </c>
      <c r="H117" s="189"/>
      <c r="I117" s="176"/>
      <c r="J117" s="145"/>
      <c r="K117" s="176"/>
      <c r="L117" s="176"/>
      <c r="M117" s="173"/>
    </row>
    <row r="118" spans="1:13" s="35" customFormat="1" ht="13.9" customHeight="1" x14ac:dyDescent="0.2">
      <c r="A118" s="191"/>
      <c r="B118" s="179"/>
      <c r="C118" s="41" t="s">
        <v>300</v>
      </c>
      <c r="D118" s="40">
        <v>8450.7039999999997</v>
      </c>
      <c r="E118" s="40">
        <v>2816.9</v>
      </c>
      <c r="F118" s="40">
        <f>E118</f>
        <v>2816.9</v>
      </c>
      <c r="G118" s="40">
        <f>F118/D118*100</f>
        <v>33.333317555555134</v>
      </c>
      <c r="H118" s="189"/>
      <c r="I118" s="176"/>
      <c r="J118" s="145"/>
      <c r="K118" s="176"/>
      <c r="L118" s="176"/>
      <c r="M118" s="173"/>
    </row>
    <row r="119" spans="1:13" s="35" customFormat="1" ht="13.9" customHeight="1" x14ac:dyDescent="0.2">
      <c r="A119" s="191"/>
      <c r="B119" s="179"/>
      <c r="C119" s="41" t="s">
        <v>227</v>
      </c>
      <c r="D119" s="41">
        <v>0</v>
      </c>
      <c r="E119" s="40">
        <v>0</v>
      </c>
      <c r="F119" s="40">
        <f>E119</f>
        <v>0</v>
      </c>
      <c r="G119" s="41"/>
      <c r="H119" s="189"/>
      <c r="I119" s="176"/>
      <c r="J119" s="145"/>
      <c r="K119" s="176"/>
      <c r="L119" s="176"/>
      <c r="M119" s="173"/>
    </row>
    <row r="120" spans="1:13" s="35" customFormat="1" ht="34.15" customHeight="1" x14ac:dyDescent="0.2">
      <c r="A120" s="192"/>
      <c r="B120" s="180"/>
      <c r="C120" s="41" t="s">
        <v>226</v>
      </c>
      <c r="D120" s="41">
        <v>0</v>
      </c>
      <c r="E120" s="40">
        <v>0</v>
      </c>
      <c r="F120" s="40">
        <f>E120</f>
        <v>0</v>
      </c>
      <c r="G120" s="41"/>
      <c r="H120" s="190"/>
      <c r="I120" s="177"/>
      <c r="J120" s="145"/>
      <c r="K120" s="177"/>
      <c r="L120" s="177"/>
      <c r="M120" s="174"/>
    </row>
    <row r="121" spans="1:13" s="35" customFormat="1" ht="21" customHeight="1" x14ac:dyDescent="0.2">
      <c r="A121" s="163" t="s">
        <v>351</v>
      </c>
      <c r="B121" s="178" t="s">
        <v>350</v>
      </c>
      <c r="C121" s="38" t="s">
        <v>228</v>
      </c>
      <c r="D121" s="103">
        <f>SUM(D122:D125)</f>
        <v>138350</v>
      </c>
      <c r="E121" s="39">
        <f>SUM(E122:E125)</f>
        <v>75901.75</v>
      </c>
      <c r="F121" s="39">
        <f>SUM(F122:F125)</f>
        <v>75901.75</v>
      </c>
      <c r="G121" s="40">
        <f>F121/D121*100</f>
        <v>54.862125045175283</v>
      </c>
      <c r="H121" s="188" t="s">
        <v>107</v>
      </c>
      <c r="I121" s="175" t="s">
        <v>114</v>
      </c>
      <c r="J121" s="145" t="s">
        <v>344</v>
      </c>
      <c r="K121" s="175" t="s">
        <v>348</v>
      </c>
      <c r="L121" s="175"/>
      <c r="M121" s="172">
        <v>827</v>
      </c>
    </row>
    <row r="122" spans="1:13" s="35" customFormat="1" ht="12.75" x14ac:dyDescent="0.2">
      <c r="A122" s="164"/>
      <c r="B122" s="179"/>
      <c r="C122" s="41" t="s">
        <v>298</v>
      </c>
      <c r="D122" s="41">
        <v>138350</v>
      </c>
      <c r="E122" s="40">
        <v>75901.75</v>
      </c>
      <c r="F122" s="40">
        <f>E122</f>
        <v>75901.75</v>
      </c>
      <c r="G122" s="40">
        <f>F122/D122*100</f>
        <v>54.862125045175283</v>
      </c>
      <c r="H122" s="202"/>
      <c r="I122" s="176"/>
      <c r="J122" s="145"/>
      <c r="K122" s="176"/>
      <c r="L122" s="176"/>
      <c r="M122" s="173"/>
    </row>
    <row r="123" spans="1:13" s="35" customFormat="1" ht="12.75" x14ac:dyDescent="0.2">
      <c r="A123" s="164"/>
      <c r="B123" s="179"/>
      <c r="C123" s="41" t="s">
        <v>300</v>
      </c>
      <c r="D123" s="41">
        <v>0</v>
      </c>
      <c r="E123" s="40">
        <v>0</v>
      </c>
      <c r="F123" s="40">
        <f>E123</f>
        <v>0</v>
      </c>
      <c r="G123" s="41"/>
      <c r="H123" s="202"/>
      <c r="I123" s="176"/>
      <c r="J123" s="145"/>
      <c r="K123" s="176"/>
      <c r="L123" s="176"/>
      <c r="M123" s="173"/>
    </row>
    <row r="124" spans="1:13" s="35" customFormat="1" ht="21" customHeight="1" x14ac:dyDescent="0.2">
      <c r="A124" s="164"/>
      <c r="B124" s="179"/>
      <c r="C124" s="41" t="s">
        <v>227</v>
      </c>
      <c r="D124" s="41">
        <v>0</v>
      </c>
      <c r="E124" s="40">
        <v>0</v>
      </c>
      <c r="F124" s="40">
        <f>E124</f>
        <v>0</v>
      </c>
      <c r="G124" s="41"/>
      <c r="H124" s="202"/>
      <c r="I124" s="176"/>
      <c r="J124" s="145"/>
      <c r="K124" s="176"/>
      <c r="L124" s="176"/>
      <c r="M124" s="173"/>
    </row>
    <row r="125" spans="1:13" s="35" customFormat="1" ht="51" customHeight="1" x14ac:dyDescent="0.2">
      <c r="A125" s="165"/>
      <c r="B125" s="180"/>
      <c r="C125" s="41" t="s">
        <v>226</v>
      </c>
      <c r="D125" s="41">
        <v>0</v>
      </c>
      <c r="E125" s="40">
        <v>0</v>
      </c>
      <c r="F125" s="40">
        <f>E125</f>
        <v>0</v>
      </c>
      <c r="G125" s="41"/>
      <c r="H125" s="203"/>
      <c r="I125" s="177"/>
      <c r="J125" s="145"/>
      <c r="K125" s="177"/>
      <c r="L125" s="177"/>
      <c r="M125" s="174"/>
    </row>
    <row r="126" spans="1:13" s="35" customFormat="1" ht="21" customHeight="1" x14ac:dyDescent="0.2">
      <c r="A126" s="163" t="s">
        <v>355</v>
      </c>
      <c r="B126" s="178" t="s">
        <v>352</v>
      </c>
      <c r="C126" s="38" t="s">
        <v>228</v>
      </c>
      <c r="D126" s="103">
        <f>SUM(D127:D130)</f>
        <v>60000</v>
      </c>
      <c r="E126" s="39">
        <f>SUM(E127:E130)</f>
        <v>28702.400000000001</v>
      </c>
      <c r="F126" s="39">
        <f>SUM(F127:F130)</f>
        <v>28702.400000000001</v>
      </c>
      <c r="G126" s="40">
        <f>F126/D126*100</f>
        <v>47.837333333333341</v>
      </c>
      <c r="H126" s="188" t="s">
        <v>353</v>
      </c>
      <c r="I126" s="175" t="s">
        <v>187</v>
      </c>
      <c r="J126" s="145" t="s">
        <v>344</v>
      </c>
      <c r="K126" s="175" t="s">
        <v>354</v>
      </c>
      <c r="M126" s="172">
        <v>827</v>
      </c>
    </row>
    <row r="127" spans="1:13" s="35" customFormat="1" ht="12.75" x14ac:dyDescent="0.2">
      <c r="A127" s="164"/>
      <c r="B127" s="179"/>
      <c r="C127" s="41" t="s">
        <v>298</v>
      </c>
      <c r="D127" s="41">
        <v>60000</v>
      </c>
      <c r="E127" s="40">
        <v>28702.400000000001</v>
      </c>
      <c r="F127" s="40">
        <f>E127</f>
        <v>28702.400000000001</v>
      </c>
      <c r="G127" s="40">
        <f>F127/D127*100</f>
        <v>47.837333333333341</v>
      </c>
      <c r="H127" s="189"/>
      <c r="I127" s="176"/>
      <c r="J127" s="145"/>
      <c r="K127" s="176"/>
      <c r="M127" s="173"/>
    </row>
    <row r="128" spans="1:13" s="35" customFormat="1" ht="12.75" x14ac:dyDescent="0.2">
      <c r="A128" s="164"/>
      <c r="B128" s="179"/>
      <c r="C128" s="41" t="s">
        <v>300</v>
      </c>
      <c r="D128" s="41">
        <v>0</v>
      </c>
      <c r="E128" s="40">
        <v>0</v>
      </c>
      <c r="F128" s="40">
        <f>E128</f>
        <v>0</v>
      </c>
      <c r="G128" s="41"/>
      <c r="H128" s="189"/>
      <c r="I128" s="176"/>
      <c r="J128" s="145"/>
      <c r="K128" s="176"/>
      <c r="M128" s="173"/>
    </row>
    <row r="129" spans="1:13" s="35" customFormat="1" ht="21" customHeight="1" x14ac:dyDescent="0.2">
      <c r="A129" s="164"/>
      <c r="B129" s="179"/>
      <c r="C129" s="41" t="s">
        <v>227</v>
      </c>
      <c r="D129" s="41">
        <v>0</v>
      </c>
      <c r="E129" s="40">
        <v>0</v>
      </c>
      <c r="F129" s="40">
        <f>E129</f>
        <v>0</v>
      </c>
      <c r="G129" s="41"/>
      <c r="H129" s="189"/>
      <c r="I129" s="176"/>
      <c r="J129" s="145"/>
      <c r="K129" s="176"/>
      <c r="M129" s="173"/>
    </row>
    <row r="130" spans="1:13" s="35" customFormat="1" ht="18" customHeight="1" x14ac:dyDescent="0.2">
      <c r="A130" s="165"/>
      <c r="B130" s="180"/>
      <c r="C130" s="41" t="s">
        <v>226</v>
      </c>
      <c r="D130" s="41">
        <v>0</v>
      </c>
      <c r="E130" s="40">
        <v>0</v>
      </c>
      <c r="F130" s="40">
        <f>E130</f>
        <v>0</v>
      </c>
      <c r="G130" s="41"/>
      <c r="H130" s="190"/>
      <c r="I130" s="177"/>
      <c r="J130" s="145"/>
      <c r="K130" s="177"/>
      <c r="M130" s="174"/>
    </row>
    <row r="131" spans="1:13" s="35" customFormat="1" ht="21" customHeight="1" x14ac:dyDescent="0.2">
      <c r="A131" s="163" t="s">
        <v>358</v>
      </c>
      <c r="B131" s="178" t="s">
        <v>356</v>
      </c>
      <c r="C131" s="38" t="s">
        <v>228</v>
      </c>
      <c r="D131" s="103">
        <f>SUM(D132:D135)</f>
        <v>1500</v>
      </c>
      <c r="E131" s="39">
        <f>SUM(E132:E135)</f>
        <v>228.24</v>
      </c>
      <c r="F131" s="39">
        <f>SUM(F132:F135)</f>
        <v>228.24</v>
      </c>
      <c r="G131" s="40">
        <f>F131/D131*100</f>
        <v>15.216000000000001</v>
      </c>
      <c r="H131" s="175" t="s">
        <v>357</v>
      </c>
      <c r="I131" s="169" t="s">
        <v>176</v>
      </c>
      <c r="J131" s="175" t="s">
        <v>370</v>
      </c>
      <c r="K131" s="175" t="s">
        <v>354</v>
      </c>
      <c r="L131" s="169" t="s">
        <v>188</v>
      </c>
      <c r="M131" s="172">
        <v>827</v>
      </c>
    </row>
    <row r="132" spans="1:13" s="35" customFormat="1" ht="12.75" x14ac:dyDescent="0.2">
      <c r="A132" s="164"/>
      <c r="B132" s="179"/>
      <c r="C132" s="41" t="s">
        <v>298</v>
      </c>
      <c r="D132" s="41">
        <v>1500</v>
      </c>
      <c r="E132" s="40">
        <v>228.24</v>
      </c>
      <c r="F132" s="40">
        <f>E132</f>
        <v>228.24</v>
      </c>
      <c r="G132" s="40">
        <f>F132/D132*100</f>
        <v>15.216000000000001</v>
      </c>
      <c r="H132" s="176"/>
      <c r="I132" s="170"/>
      <c r="J132" s="176"/>
      <c r="K132" s="176"/>
      <c r="L132" s="170"/>
      <c r="M132" s="173"/>
    </row>
    <row r="133" spans="1:13" s="35" customFormat="1" ht="12.75" x14ac:dyDescent="0.2">
      <c r="A133" s="164"/>
      <c r="B133" s="179"/>
      <c r="C133" s="41" t="s">
        <v>300</v>
      </c>
      <c r="D133" s="41">
        <v>0</v>
      </c>
      <c r="E133" s="40">
        <v>0</v>
      </c>
      <c r="F133" s="40">
        <f>E133</f>
        <v>0</v>
      </c>
      <c r="G133" s="41"/>
      <c r="H133" s="176"/>
      <c r="I133" s="170"/>
      <c r="J133" s="176"/>
      <c r="K133" s="176"/>
      <c r="L133" s="170"/>
      <c r="M133" s="173"/>
    </row>
    <row r="134" spans="1:13" s="35" customFormat="1" ht="12.75" x14ac:dyDescent="0.2">
      <c r="A134" s="164"/>
      <c r="B134" s="179"/>
      <c r="C134" s="41" t="s">
        <v>227</v>
      </c>
      <c r="D134" s="41">
        <v>0</v>
      </c>
      <c r="E134" s="40">
        <v>0</v>
      </c>
      <c r="F134" s="40">
        <f>E134</f>
        <v>0</v>
      </c>
      <c r="G134" s="41"/>
      <c r="H134" s="176"/>
      <c r="I134" s="170"/>
      <c r="J134" s="176"/>
      <c r="K134" s="176"/>
      <c r="L134" s="170"/>
      <c r="M134" s="173"/>
    </row>
    <row r="135" spans="1:13" s="35" customFormat="1" ht="38.25" customHeight="1" x14ac:dyDescent="0.2">
      <c r="A135" s="165"/>
      <c r="B135" s="180"/>
      <c r="C135" s="41" t="s">
        <v>226</v>
      </c>
      <c r="D135" s="40">
        <v>0</v>
      </c>
      <c r="E135" s="40">
        <v>0</v>
      </c>
      <c r="F135" s="40">
        <f>E135</f>
        <v>0</v>
      </c>
      <c r="G135" s="41"/>
      <c r="H135" s="177"/>
      <c r="I135" s="171"/>
      <c r="J135" s="177"/>
      <c r="K135" s="177"/>
      <c r="L135" s="171"/>
      <c r="M135" s="174"/>
    </row>
    <row r="136" spans="1:13" s="35" customFormat="1" ht="15.75" hidden="1" customHeight="1" x14ac:dyDescent="0.2">
      <c r="A136" s="163" t="s">
        <v>98</v>
      </c>
      <c r="B136" s="178" t="s">
        <v>359</v>
      </c>
      <c r="C136" s="38" t="s">
        <v>228</v>
      </c>
      <c r="D136" s="39">
        <f>SUM(D137:D140)</f>
        <v>0</v>
      </c>
      <c r="E136" s="39">
        <f>SUM(E137:E140)</f>
        <v>0</v>
      </c>
      <c r="F136" s="39">
        <f>SUM(F137:F140)</f>
        <v>0</v>
      </c>
      <c r="G136" s="40" t="e">
        <f t="shared" ref="G136:G143" si="10">F136/D136*100</f>
        <v>#DIV/0!</v>
      </c>
      <c r="H136" s="204" t="s">
        <v>360</v>
      </c>
      <c r="I136" s="175" t="s">
        <v>115</v>
      </c>
      <c r="J136" s="175" t="s">
        <v>316</v>
      </c>
      <c r="K136" s="175" t="s">
        <v>354</v>
      </c>
      <c r="L136" s="175" t="s">
        <v>115</v>
      </c>
      <c r="M136" s="172">
        <v>827</v>
      </c>
    </row>
    <row r="137" spans="1:13" s="35" customFormat="1" ht="12.75" hidden="1" x14ac:dyDescent="0.2">
      <c r="A137" s="164"/>
      <c r="B137" s="179"/>
      <c r="C137" s="41" t="s">
        <v>298</v>
      </c>
      <c r="D137" s="40">
        <v>0</v>
      </c>
      <c r="E137" s="40">
        <v>0</v>
      </c>
      <c r="F137" s="40">
        <f>E137</f>
        <v>0</v>
      </c>
      <c r="G137" s="40" t="e">
        <f t="shared" si="10"/>
        <v>#DIV/0!</v>
      </c>
      <c r="H137" s="189"/>
      <c r="I137" s="176"/>
      <c r="J137" s="176"/>
      <c r="K137" s="176"/>
      <c r="L137" s="176"/>
      <c r="M137" s="173"/>
    </row>
    <row r="138" spans="1:13" s="35" customFormat="1" ht="15" hidden="1" customHeight="1" x14ac:dyDescent="0.2">
      <c r="A138" s="164"/>
      <c r="B138" s="179"/>
      <c r="C138" s="41" t="s">
        <v>300</v>
      </c>
      <c r="D138" s="40">
        <v>0</v>
      </c>
      <c r="E138" s="40">
        <v>0</v>
      </c>
      <c r="F138" s="40">
        <f>E138</f>
        <v>0</v>
      </c>
      <c r="G138" s="41" t="e">
        <f t="shared" si="10"/>
        <v>#DIV/0!</v>
      </c>
      <c r="H138" s="189"/>
      <c r="I138" s="176"/>
      <c r="J138" s="176"/>
      <c r="K138" s="176"/>
      <c r="L138" s="176"/>
      <c r="M138" s="173"/>
    </row>
    <row r="139" spans="1:13" s="35" customFormat="1" ht="19.5" hidden="1" customHeight="1" x14ac:dyDescent="0.2">
      <c r="A139" s="164"/>
      <c r="B139" s="179"/>
      <c r="C139" s="41" t="s">
        <v>227</v>
      </c>
      <c r="D139" s="40">
        <v>0</v>
      </c>
      <c r="E139" s="40">
        <v>0</v>
      </c>
      <c r="F139" s="40">
        <f>E139</f>
        <v>0</v>
      </c>
      <c r="G139" s="41" t="e">
        <f t="shared" si="10"/>
        <v>#DIV/0!</v>
      </c>
      <c r="H139" s="189"/>
      <c r="I139" s="176"/>
      <c r="J139" s="176"/>
      <c r="K139" s="176"/>
      <c r="L139" s="176"/>
      <c r="M139" s="173"/>
    </row>
    <row r="140" spans="1:13" s="35" customFormat="1" ht="43.5" hidden="1" customHeight="1" x14ac:dyDescent="0.2">
      <c r="A140" s="165"/>
      <c r="B140" s="180"/>
      <c r="C140" s="41" t="s">
        <v>226</v>
      </c>
      <c r="D140" s="40">
        <v>0</v>
      </c>
      <c r="E140" s="40">
        <v>0</v>
      </c>
      <c r="F140" s="40">
        <f>E140</f>
        <v>0</v>
      </c>
      <c r="G140" s="41" t="e">
        <f t="shared" si="10"/>
        <v>#DIV/0!</v>
      </c>
      <c r="H140" s="190"/>
      <c r="I140" s="177"/>
      <c r="J140" s="177"/>
      <c r="K140" s="177"/>
      <c r="L140" s="177"/>
      <c r="M140" s="174"/>
    </row>
    <row r="141" spans="1:13" s="35" customFormat="1" ht="24.75" customHeight="1" x14ac:dyDescent="0.2">
      <c r="A141" s="163" t="s">
        <v>253</v>
      </c>
      <c r="B141" s="178" t="s">
        <v>361</v>
      </c>
      <c r="C141" s="38" t="s">
        <v>228</v>
      </c>
      <c r="D141" s="39">
        <f>SUM(D142:D145)</f>
        <v>30457.5</v>
      </c>
      <c r="E141" s="39">
        <f>SUM(E142:E145)</f>
        <v>10612.08</v>
      </c>
      <c r="F141" s="39">
        <f>SUM(F142:F145)</f>
        <v>10612.08</v>
      </c>
      <c r="G141" s="40">
        <f t="shared" si="10"/>
        <v>34.842255602068455</v>
      </c>
      <c r="H141" s="188"/>
      <c r="I141" s="128" t="s">
        <v>296</v>
      </c>
      <c r="J141" s="90">
        <v>5</v>
      </c>
      <c r="K141" s="175" t="s">
        <v>362</v>
      </c>
      <c r="L141" s="169"/>
      <c r="M141" s="172">
        <v>827</v>
      </c>
    </row>
    <row r="142" spans="1:13" s="35" customFormat="1" ht="12.75" x14ac:dyDescent="0.2">
      <c r="A142" s="164"/>
      <c r="B142" s="179"/>
      <c r="C142" s="41" t="s">
        <v>298</v>
      </c>
      <c r="D142" s="40">
        <f>D147+D152+D162+D157+D167</f>
        <v>24429.955000000002</v>
      </c>
      <c r="E142" s="40">
        <f>E147+E152+E162+E157+E167</f>
        <v>7417.08</v>
      </c>
      <c r="F142" s="40">
        <f>F147+F152+F162+F157+F167</f>
        <v>7417.08</v>
      </c>
      <c r="G142" s="40">
        <f t="shared" si="10"/>
        <v>30.360596243423288</v>
      </c>
      <c r="H142" s="189"/>
      <c r="I142" s="128" t="s">
        <v>299</v>
      </c>
      <c r="J142" s="90">
        <v>0</v>
      </c>
      <c r="K142" s="176"/>
      <c r="L142" s="170"/>
      <c r="M142" s="173"/>
    </row>
    <row r="143" spans="1:13" s="35" customFormat="1" ht="12.75" x14ac:dyDescent="0.2">
      <c r="A143" s="164"/>
      <c r="B143" s="179"/>
      <c r="C143" s="41" t="s">
        <v>300</v>
      </c>
      <c r="D143" s="40">
        <f>SUM(D148+D153+D158+D163+D168)</f>
        <v>5459.5450000000001</v>
      </c>
      <c r="E143" s="40">
        <f>E148+E153+E158+E163+E168</f>
        <v>3195</v>
      </c>
      <c r="F143" s="40">
        <f>F148+F153+F158+F163+F168</f>
        <v>3195</v>
      </c>
      <c r="G143" s="40">
        <f t="shared" si="10"/>
        <v>58.521360296508227</v>
      </c>
      <c r="H143" s="189"/>
      <c r="I143" s="128" t="s">
        <v>301</v>
      </c>
      <c r="J143" s="90">
        <v>2</v>
      </c>
      <c r="K143" s="176"/>
      <c r="L143" s="170"/>
      <c r="M143" s="173"/>
    </row>
    <row r="144" spans="1:13" s="35" customFormat="1" ht="12.75" x14ac:dyDescent="0.2">
      <c r="A144" s="164"/>
      <c r="B144" s="179"/>
      <c r="C144" s="41" t="s">
        <v>227</v>
      </c>
      <c r="D144" s="40">
        <v>0</v>
      </c>
      <c r="E144" s="40">
        <v>0</v>
      </c>
      <c r="F144" s="40">
        <v>0</v>
      </c>
      <c r="G144" s="41"/>
      <c r="H144" s="189"/>
      <c r="I144" s="128" t="s">
        <v>302</v>
      </c>
      <c r="J144" s="90">
        <v>3</v>
      </c>
      <c r="K144" s="176"/>
      <c r="L144" s="170"/>
      <c r="M144" s="173"/>
    </row>
    <row r="145" spans="1:13" s="35" customFormat="1" ht="22.5" customHeight="1" x14ac:dyDescent="0.2">
      <c r="A145" s="165"/>
      <c r="B145" s="180"/>
      <c r="C145" s="41" t="s">
        <v>226</v>
      </c>
      <c r="D145" s="40">
        <f>SUM(D150+D155+D160+D165+D170)</f>
        <v>568</v>
      </c>
      <c r="E145" s="40">
        <f>SUM(E150+E155+E160+E165+E170)</f>
        <v>0</v>
      </c>
      <c r="F145" s="40">
        <v>0</v>
      </c>
      <c r="G145" s="40">
        <f t="shared" ref="G145:G206" si="11">F145/D145*100</f>
        <v>0</v>
      </c>
      <c r="H145" s="190"/>
      <c r="I145" s="128" t="s">
        <v>303</v>
      </c>
      <c r="J145" s="81">
        <f>(J142+(0.5*J143))/J141</f>
        <v>0.2</v>
      </c>
      <c r="K145" s="177"/>
      <c r="L145" s="171"/>
      <c r="M145" s="174"/>
    </row>
    <row r="146" spans="1:13" s="35" customFormat="1" ht="15.75" customHeight="1" x14ac:dyDescent="0.2">
      <c r="A146" s="163" t="s">
        <v>363</v>
      </c>
      <c r="B146" s="178" t="s">
        <v>364</v>
      </c>
      <c r="C146" s="38" t="s">
        <v>228</v>
      </c>
      <c r="D146" s="39">
        <f>SUM(D147:D150)</f>
        <v>4000</v>
      </c>
      <c r="E146" s="39">
        <f>SUM(E147:E150)</f>
        <v>946.58</v>
      </c>
      <c r="F146" s="39">
        <f>SUM(F147:F150)</f>
        <v>946.58</v>
      </c>
      <c r="G146" s="40">
        <f t="shared" si="11"/>
        <v>23.664500000000004</v>
      </c>
      <c r="H146" s="188" t="s">
        <v>365</v>
      </c>
      <c r="I146" s="188" t="s">
        <v>176</v>
      </c>
      <c r="J146" s="175" t="s">
        <v>370</v>
      </c>
      <c r="K146" s="175" t="s">
        <v>366</v>
      </c>
      <c r="L146" s="169" t="s">
        <v>189</v>
      </c>
      <c r="M146" s="172">
        <v>827</v>
      </c>
    </row>
    <row r="147" spans="1:13" s="35" customFormat="1" ht="12.75" x14ac:dyDescent="0.2">
      <c r="A147" s="164"/>
      <c r="B147" s="179"/>
      <c r="C147" s="41" t="s">
        <v>298</v>
      </c>
      <c r="D147" s="40">
        <v>4000</v>
      </c>
      <c r="E147" s="40">
        <v>946.58</v>
      </c>
      <c r="F147" s="40">
        <f>E147</f>
        <v>946.58</v>
      </c>
      <c r="G147" s="40">
        <f>F147/D147*100</f>
        <v>23.664500000000004</v>
      </c>
      <c r="H147" s="189"/>
      <c r="I147" s="189"/>
      <c r="J147" s="176"/>
      <c r="K147" s="176"/>
      <c r="L147" s="170"/>
      <c r="M147" s="173"/>
    </row>
    <row r="148" spans="1:13" s="35" customFormat="1" ht="12.75" x14ac:dyDescent="0.2">
      <c r="A148" s="164"/>
      <c r="B148" s="179"/>
      <c r="C148" s="41" t="s">
        <v>300</v>
      </c>
      <c r="D148" s="40">
        <v>0</v>
      </c>
      <c r="E148" s="40">
        <v>0</v>
      </c>
      <c r="F148" s="40">
        <f>E148</f>
        <v>0</v>
      </c>
      <c r="G148" s="41"/>
      <c r="H148" s="189"/>
      <c r="I148" s="189"/>
      <c r="J148" s="176"/>
      <c r="K148" s="176"/>
      <c r="L148" s="170"/>
      <c r="M148" s="173"/>
    </row>
    <row r="149" spans="1:13" s="35" customFormat="1" ht="12.75" x14ac:dyDescent="0.2">
      <c r="A149" s="164"/>
      <c r="B149" s="179"/>
      <c r="C149" s="41" t="s">
        <v>227</v>
      </c>
      <c r="D149" s="40">
        <v>0</v>
      </c>
      <c r="E149" s="40">
        <v>0</v>
      </c>
      <c r="F149" s="40">
        <f>E149</f>
        <v>0</v>
      </c>
      <c r="G149" s="41"/>
      <c r="H149" s="189"/>
      <c r="I149" s="189"/>
      <c r="J149" s="176"/>
      <c r="K149" s="176"/>
      <c r="L149" s="170"/>
      <c r="M149" s="173"/>
    </row>
    <row r="150" spans="1:13" s="35" customFormat="1" ht="19.5" customHeight="1" x14ac:dyDescent="0.2">
      <c r="A150" s="165"/>
      <c r="B150" s="180"/>
      <c r="C150" s="41" t="s">
        <v>226</v>
      </c>
      <c r="D150" s="40">
        <v>0</v>
      </c>
      <c r="E150" s="40">
        <v>0</v>
      </c>
      <c r="F150" s="40">
        <f>E150</f>
        <v>0</v>
      </c>
      <c r="G150" s="41"/>
      <c r="H150" s="190"/>
      <c r="I150" s="190"/>
      <c r="J150" s="177"/>
      <c r="K150" s="177"/>
      <c r="L150" s="171"/>
      <c r="M150" s="174"/>
    </row>
    <row r="151" spans="1:13" s="35" customFormat="1" ht="19.5" customHeight="1" x14ac:dyDescent="0.2">
      <c r="A151" s="163" t="s">
        <v>367</v>
      </c>
      <c r="B151" s="178" t="s">
        <v>368</v>
      </c>
      <c r="C151" s="38" t="s">
        <v>228</v>
      </c>
      <c r="D151" s="39">
        <f>SUM(D152:D155)</f>
        <v>189.5</v>
      </c>
      <c r="E151" s="39">
        <f>SUM(E152:E155)</f>
        <v>0</v>
      </c>
      <c r="F151" s="39">
        <f>SUM(F152:F155)</f>
        <v>0</v>
      </c>
      <c r="G151" s="40">
        <f t="shared" si="11"/>
        <v>0</v>
      </c>
      <c r="H151" s="188" t="s">
        <v>369</v>
      </c>
      <c r="I151" s="175" t="s">
        <v>116</v>
      </c>
      <c r="J151" s="175" t="s">
        <v>370</v>
      </c>
      <c r="K151" s="175" t="s">
        <v>362</v>
      </c>
      <c r="L151" s="175" t="s">
        <v>116</v>
      </c>
      <c r="M151" s="172">
        <v>827</v>
      </c>
    </row>
    <row r="152" spans="1:13" s="35" customFormat="1" ht="12.75" x14ac:dyDescent="0.2">
      <c r="A152" s="164"/>
      <c r="B152" s="179"/>
      <c r="C152" s="41" t="s">
        <v>298</v>
      </c>
      <c r="D152" s="40">
        <v>54.954999999999998</v>
      </c>
      <c r="E152" s="40">
        <v>0</v>
      </c>
      <c r="F152" s="40">
        <f>E152</f>
        <v>0</v>
      </c>
      <c r="G152" s="40">
        <f t="shared" si="11"/>
        <v>0</v>
      </c>
      <c r="H152" s="189"/>
      <c r="I152" s="176"/>
      <c r="J152" s="176"/>
      <c r="K152" s="176"/>
      <c r="L152" s="176"/>
      <c r="M152" s="173"/>
    </row>
    <row r="153" spans="1:13" s="35" customFormat="1" ht="12.75" x14ac:dyDescent="0.2">
      <c r="A153" s="164"/>
      <c r="B153" s="179"/>
      <c r="C153" s="41" t="s">
        <v>300</v>
      </c>
      <c r="D153" s="40">
        <v>134.54499999999999</v>
      </c>
      <c r="E153" s="40">
        <v>0</v>
      </c>
      <c r="F153" s="40">
        <f>E153</f>
        <v>0</v>
      </c>
      <c r="G153" s="40">
        <f t="shared" si="11"/>
        <v>0</v>
      </c>
      <c r="H153" s="189"/>
      <c r="I153" s="176"/>
      <c r="J153" s="176"/>
      <c r="K153" s="176"/>
      <c r="L153" s="176"/>
      <c r="M153" s="173"/>
    </row>
    <row r="154" spans="1:13" s="35" customFormat="1" ht="12.75" x14ac:dyDescent="0.2">
      <c r="A154" s="164"/>
      <c r="B154" s="179"/>
      <c r="C154" s="41" t="s">
        <v>227</v>
      </c>
      <c r="D154" s="40">
        <v>0</v>
      </c>
      <c r="E154" s="40">
        <v>0</v>
      </c>
      <c r="F154" s="40">
        <f>E154</f>
        <v>0</v>
      </c>
      <c r="G154" s="41"/>
      <c r="H154" s="189"/>
      <c r="I154" s="176"/>
      <c r="J154" s="176"/>
      <c r="K154" s="176"/>
      <c r="L154" s="176"/>
      <c r="M154" s="173"/>
    </row>
    <row r="155" spans="1:13" s="35" customFormat="1" ht="18.600000000000001" customHeight="1" x14ac:dyDescent="0.2">
      <c r="A155" s="165"/>
      <c r="B155" s="180"/>
      <c r="C155" s="41" t="s">
        <v>226</v>
      </c>
      <c r="D155" s="40">
        <v>0</v>
      </c>
      <c r="E155" s="40">
        <v>0</v>
      </c>
      <c r="F155" s="40">
        <f>E155</f>
        <v>0</v>
      </c>
      <c r="G155" s="41"/>
      <c r="H155" s="190"/>
      <c r="I155" s="177"/>
      <c r="J155" s="177"/>
      <c r="K155" s="177"/>
      <c r="L155" s="177"/>
      <c r="M155" s="174"/>
    </row>
    <row r="156" spans="1:13" s="35" customFormat="1" ht="15.75" customHeight="1" x14ac:dyDescent="0.2">
      <c r="A156" s="163" t="s">
        <v>371</v>
      </c>
      <c r="B156" s="178" t="s">
        <v>372</v>
      </c>
      <c r="C156" s="38" t="s">
        <v>228</v>
      </c>
      <c r="D156" s="39">
        <f>SUM(D157:D160)</f>
        <v>8068</v>
      </c>
      <c r="E156" s="39">
        <f>SUM(E157:E160)</f>
        <v>4500</v>
      </c>
      <c r="F156" s="39">
        <f>SUM(F157:F160)</f>
        <v>4500</v>
      </c>
      <c r="G156" s="40">
        <f t="shared" si="11"/>
        <v>55.775904809122459</v>
      </c>
      <c r="H156" s="188" t="s">
        <v>373</v>
      </c>
      <c r="I156" s="188" t="s">
        <v>459</v>
      </c>
      <c r="J156" s="175" t="s">
        <v>344</v>
      </c>
      <c r="K156" s="175" t="s">
        <v>366</v>
      </c>
      <c r="L156" s="175"/>
      <c r="M156" s="172">
        <v>827</v>
      </c>
    </row>
    <row r="157" spans="1:13" s="35" customFormat="1" ht="12.75" x14ac:dyDescent="0.2">
      <c r="A157" s="164"/>
      <c r="B157" s="179"/>
      <c r="C157" s="41" t="s">
        <v>298</v>
      </c>
      <c r="D157" s="40">
        <v>2175</v>
      </c>
      <c r="E157" s="40">
        <v>1305</v>
      </c>
      <c r="F157" s="40">
        <f>E157</f>
        <v>1305</v>
      </c>
      <c r="G157" s="40">
        <f t="shared" si="11"/>
        <v>60</v>
      </c>
      <c r="H157" s="189"/>
      <c r="I157" s="189"/>
      <c r="J157" s="176"/>
      <c r="K157" s="176"/>
      <c r="L157" s="176"/>
      <c r="M157" s="173"/>
    </row>
    <row r="158" spans="1:13" s="35" customFormat="1" ht="12.75" x14ac:dyDescent="0.2">
      <c r="A158" s="164"/>
      <c r="B158" s="179"/>
      <c r="C158" s="41" t="s">
        <v>300</v>
      </c>
      <c r="D158" s="40">
        <v>5325</v>
      </c>
      <c r="E158" s="40">
        <v>3195</v>
      </c>
      <c r="F158" s="40">
        <f>E158</f>
        <v>3195</v>
      </c>
      <c r="G158" s="40">
        <f t="shared" si="11"/>
        <v>60</v>
      </c>
      <c r="H158" s="189"/>
      <c r="I158" s="189"/>
      <c r="J158" s="176"/>
      <c r="K158" s="176"/>
      <c r="L158" s="176"/>
      <c r="M158" s="173"/>
    </row>
    <row r="159" spans="1:13" s="35" customFormat="1" ht="12.75" x14ac:dyDescent="0.2">
      <c r="A159" s="164"/>
      <c r="B159" s="179"/>
      <c r="C159" s="41" t="s">
        <v>227</v>
      </c>
      <c r="D159" s="40">
        <v>0</v>
      </c>
      <c r="E159" s="40">
        <v>0</v>
      </c>
      <c r="F159" s="40">
        <f>E159</f>
        <v>0</v>
      </c>
      <c r="G159" s="40"/>
      <c r="H159" s="189"/>
      <c r="I159" s="189"/>
      <c r="J159" s="176"/>
      <c r="K159" s="176"/>
      <c r="L159" s="176"/>
      <c r="M159" s="173"/>
    </row>
    <row r="160" spans="1:13" s="35" customFormat="1" ht="23.25" customHeight="1" x14ac:dyDescent="0.2">
      <c r="A160" s="165"/>
      <c r="B160" s="180"/>
      <c r="C160" s="41" t="s">
        <v>226</v>
      </c>
      <c r="D160" s="40">
        <v>568</v>
      </c>
      <c r="E160" s="40">
        <v>0</v>
      </c>
      <c r="F160" s="40">
        <f>E160</f>
        <v>0</v>
      </c>
      <c r="G160" s="40">
        <f t="shared" si="11"/>
        <v>0</v>
      </c>
      <c r="H160" s="190"/>
      <c r="I160" s="190"/>
      <c r="J160" s="177"/>
      <c r="K160" s="177"/>
      <c r="L160" s="177"/>
      <c r="M160" s="174"/>
    </row>
    <row r="161" spans="1:13" s="35" customFormat="1" ht="27" customHeight="1" x14ac:dyDescent="0.2">
      <c r="A161" s="163" t="s">
        <v>374</v>
      </c>
      <c r="B161" s="178" t="s">
        <v>375</v>
      </c>
      <c r="C161" s="38" t="s">
        <v>228</v>
      </c>
      <c r="D161" s="39">
        <f>SUM(D162:D165)</f>
        <v>13200</v>
      </c>
      <c r="E161" s="39">
        <f>SUM(E162:E165)</f>
        <v>5165.5</v>
      </c>
      <c r="F161" s="39">
        <f>SUM(F162:F165)</f>
        <v>5165.5</v>
      </c>
      <c r="G161" s="40">
        <f t="shared" si="11"/>
        <v>39.132575757575758</v>
      </c>
      <c r="H161" s="188" t="s">
        <v>376</v>
      </c>
      <c r="I161" s="175" t="s">
        <v>190</v>
      </c>
      <c r="J161" s="175" t="s">
        <v>344</v>
      </c>
      <c r="K161" s="175" t="s">
        <v>366</v>
      </c>
      <c r="L161" s="175" t="s">
        <v>117</v>
      </c>
      <c r="M161" s="172">
        <v>827</v>
      </c>
    </row>
    <row r="162" spans="1:13" s="35" customFormat="1" ht="12.75" x14ac:dyDescent="0.2">
      <c r="A162" s="164"/>
      <c r="B162" s="179"/>
      <c r="C162" s="41" t="s">
        <v>298</v>
      </c>
      <c r="D162" s="40">
        <v>13200</v>
      </c>
      <c r="E162" s="40">
        <v>5165.5</v>
      </c>
      <c r="F162" s="40">
        <f>E162</f>
        <v>5165.5</v>
      </c>
      <c r="G162" s="40">
        <f t="shared" si="11"/>
        <v>39.132575757575758</v>
      </c>
      <c r="H162" s="189"/>
      <c r="I162" s="176"/>
      <c r="J162" s="176"/>
      <c r="K162" s="176"/>
      <c r="L162" s="176"/>
      <c r="M162" s="173"/>
    </row>
    <row r="163" spans="1:13" s="35" customFormat="1" ht="12.75" x14ac:dyDescent="0.2">
      <c r="A163" s="164"/>
      <c r="B163" s="179"/>
      <c r="C163" s="41" t="s">
        <v>300</v>
      </c>
      <c r="D163" s="40">
        <v>0</v>
      </c>
      <c r="E163" s="40">
        <v>0</v>
      </c>
      <c r="F163" s="40">
        <f>E163</f>
        <v>0</v>
      </c>
      <c r="G163" s="41"/>
      <c r="H163" s="189"/>
      <c r="I163" s="176"/>
      <c r="J163" s="176"/>
      <c r="K163" s="176"/>
      <c r="L163" s="176"/>
      <c r="M163" s="173"/>
    </row>
    <row r="164" spans="1:13" s="35" customFormat="1" ht="24.75" customHeight="1" x14ac:dyDescent="0.2">
      <c r="A164" s="164"/>
      <c r="B164" s="179"/>
      <c r="C164" s="41" t="s">
        <v>227</v>
      </c>
      <c r="D164" s="40">
        <v>0</v>
      </c>
      <c r="E164" s="40">
        <v>0</v>
      </c>
      <c r="F164" s="40">
        <f>E164</f>
        <v>0</v>
      </c>
      <c r="G164" s="41"/>
      <c r="H164" s="189"/>
      <c r="I164" s="176"/>
      <c r="J164" s="176"/>
      <c r="K164" s="176"/>
      <c r="L164" s="176"/>
      <c r="M164" s="173"/>
    </row>
    <row r="165" spans="1:13" s="35" customFormat="1" ht="45" customHeight="1" x14ac:dyDescent="0.2">
      <c r="A165" s="165"/>
      <c r="B165" s="180"/>
      <c r="C165" s="41" t="s">
        <v>226</v>
      </c>
      <c r="D165" s="40">
        <v>0</v>
      </c>
      <c r="E165" s="40">
        <v>0</v>
      </c>
      <c r="F165" s="40">
        <f>E165</f>
        <v>0</v>
      </c>
      <c r="G165" s="41"/>
      <c r="H165" s="190"/>
      <c r="I165" s="177"/>
      <c r="J165" s="177"/>
      <c r="K165" s="177"/>
      <c r="L165" s="177"/>
      <c r="M165" s="174"/>
    </row>
    <row r="166" spans="1:13" s="35" customFormat="1" ht="20.25" customHeight="1" x14ac:dyDescent="0.2">
      <c r="A166" s="163" t="s">
        <v>377</v>
      </c>
      <c r="B166" s="178" t="s">
        <v>378</v>
      </c>
      <c r="C166" s="38" t="s">
        <v>228</v>
      </c>
      <c r="D166" s="39">
        <f>SUM(D167:D170)</f>
        <v>5000</v>
      </c>
      <c r="E166" s="39">
        <f>SUM(E167:E170)</f>
        <v>0</v>
      </c>
      <c r="F166" s="39">
        <f>SUM(F167:F170)</f>
        <v>0</v>
      </c>
      <c r="G166" s="40">
        <f t="shared" si="11"/>
        <v>0</v>
      </c>
      <c r="H166" s="188" t="s">
        <v>379</v>
      </c>
      <c r="I166" s="175" t="s">
        <v>177</v>
      </c>
      <c r="J166" s="175" t="s">
        <v>370</v>
      </c>
      <c r="K166" s="175" t="s">
        <v>366</v>
      </c>
      <c r="L166" s="205" t="s">
        <v>460</v>
      </c>
      <c r="M166" s="172">
        <v>827</v>
      </c>
    </row>
    <row r="167" spans="1:13" s="35" customFormat="1" ht="12.75" x14ac:dyDescent="0.2">
      <c r="A167" s="164"/>
      <c r="B167" s="179"/>
      <c r="C167" s="41" t="s">
        <v>298</v>
      </c>
      <c r="D167" s="40">
        <v>5000</v>
      </c>
      <c r="E167" s="40">
        <v>0</v>
      </c>
      <c r="F167" s="40">
        <f>E167</f>
        <v>0</v>
      </c>
      <c r="G167" s="40">
        <f t="shared" si="11"/>
        <v>0</v>
      </c>
      <c r="H167" s="189"/>
      <c r="I167" s="176"/>
      <c r="J167" s="176"/>
      <c r="K167" s="176"/>
      <c r="L167" s="176"/>
      <c r="M167" s="173"/>
    </row>
    <row r="168" spans="1:13" s="35" customFormat="1" ht="12.75" x14ac:dyDescent="0.2">
      <c r="A168" s="164"/>
      <c r="B168" s="179"/>
      <c r="C168" s="41" t="s">
        <v>300</v>
      </c>
      <c r="D168" s="40">
        <v>0</v>
      </c>
      <c r="E168" s="40">
        <v>0</v>
      </c>
      <c r="F168" s="40">
        <f>E168</f>
        <v>0</v>
      </c>
      <c r="G168" s="40"/>
      <c r="H168" s="189"/>
      <c r="I168" s="176"/>
      <c r="J168" s="176"/>
      <c r="K168" s="176"/>
      <c r="L168" s="176"/>
      <c r="M168" s="173"/>
    </row>
    <row r="169" spans="1:13" s="35" customFormat="1" ht="16.5" customHeight="1" x14ac:dyDescent="0.2">
      <c r="A169" s="164"/>
      <c r="B169" s="179"/>
      <c r="C169" s="41" t="s">
        <v>227</v>
      </c>
      <c r="D169" s="40">
        <v>0</v>
      </c>
      <c r="E169" s="40">
        <v>0</v>
      </c>
      <c r="F169" s="40">
        <f>E169</f>
        <v>0</v>
      </c>
      <c r="G169" s="40"/>
      <c r="H169" s="189"/>
      <c r="I169" s="176"/>
      <c r="J169" s="176"/>
      <c r="K169" s="176"/>
      <c r="L169" s="176"/>
      <c r="M169" s="173"/>
    </row>
    <row r="170" spans="1:13" s="35" customFormat="1" ht="27.75" customHeight="1" x14ac:dyDescent="0.2">
      <c r="A170" s="165"/>
      <c r="B170" s="180"/>
      <c r="C170" s="41" t="s">
        <v>226</v>
      </c>
      <c r="D170" s="40">
        <v>0</v>
      </c>
      <c r="E170" s="40">
        <v>0</v>
      </c>
      <c r="F170" s="40">
        <f>E170</f>
        <v>0</v>
      </c>
      <c r="G170" s="40"/>
      <c r="H170" s="190"/>
      <c r="I170" s="177"/>
      <c r="J170" s="177"/>
      <c r="K170" s="177"/>
      <c r="L170" s="177"/>
      <c r="M170" s="174"/>
    </row>
    <row r="171" spans="1:13" s="35" customFormat="1" ht="21.75" customHeight="1" x14ac:dyDescent="0.2">
      <c r="A171" s="163" t="s">
        <v>380</v>
      </c>
      <c r="B171" s="166" t="s">
        <v>381</v>
      </c>
      <c r="C171" s="38" t="s">
        <v>228</v>
      </c>
      <c r="D171" s="39">
        <f>SUM(D172:D175)</f>
        <v>36520.495000000003</v>
      </c>
      <c r="E171" s="39">
        <f>SUM(E172:E175)</f>
        <v>23015.113649999999</v>
      </c>
      <c r="F171" s="39">
        <f>SUM(F172:F175)</f>
        <v>23015.113649999999</v>
      </c>
      <c r="G171" s="40">
        <f t="shared" si="11"/>
        <v>63.019719886053018</v>
      </c>
      <c r="H171" s="188"/>
      <c r="I171" s="128" t="s">
        <v>296</v>
      </c>
      <c r="J171" s="90">
        <f>SUM(J172:J174)</f>
        <v>5</v>
      </c>
      <c r="K171" s="175" t="s">
        <v>382</v>
      </c>
      <c r="L171" s="169"/>
      <c r="M171" s="147"/>
    </row>
    <row r="172" spans="1:13" s="35" customFormat="1" ht="12.75" x14ac:dyDescent="0.2">
      <c r="A172" s="164"/>
      <c r="B172" s="167"/>
      <c r="C172" s="41" t="s">
        <v>298</v>
      </c>
      <c r="D172" s="40">
        <f>D177+D192+D212</f>
        <v>33335.995000000003</v>
      </c>
      <c r="E172" s="40">
        <f>E177+E192+E212</f>
        <v>8114.0710799999997</v>
      </c>
      <c r="F172" s="40">
        <f t="shared" ref="D172:F175" si="12">F177+F192+F212</f>
        <v>8114.0710799999997</v>
      </c>
      <c r="G172" s="40">
        <f t="shared" si="11"/>
        <v>24.340269669466892</v>
      </c>
      <c r="H172" s="189"/>
      <c r="I172" s="128" t="s">
        <v>299</v>
      </c>
      <c r="J172" s="90">
        <f>J177+J192+J212</f>
        <v>0</v>
      </c>
      <c r="K172" s="176"/>
      <c r="L172" s="170"/>
      <c r="M172" s="148"/>
    </row>
    <row r="173" spans="1:13" s="35" customFormat="1" ht="12.75" x14ac:dyDescent="0.2">
      <c r="A173" s="164"/>
      <c r="B173" s="167"/>
      <c r="C173" s="41" t="s">
        <v>300</v>
      </c>
      <c r="D173" s="40">
        <f t="shared" si="12"/>
        <v>1634.2</v>
      </c>
      <c r="E173" s="40">
        <f t="shared" si="12"/>
        <v>13655.12227</v>
      </c>
      <c r="F173" s="40">
        <f t="shared" si="12"/>
        <v>13655.12227</v>
      </c>
      <c r="G173" s="40">
        <f t="shared" si="11"/>
        <v>835.58452270223961</v>
      </c>
      <c r="H173" s="189"/>
      <c r="I173" s="128" t="s">
        <v>301</v>
      </c>
      <c r="J173" s="90">
        <f>J178+J193+J213</f>
        <v>3</v>
      </c>
      <c r="K173" s="176"/>
      <c r="L173" s="170"/>
      <c r="M173" s="148"/>
    </row>
    <row r="174" spans="1:13" s="35" customFormat="1" ht="24" customHeight="1" x14ac:dyDescent="0.2">
      <c r="A174" s="164"/>
      <c r="B174" s="167"/>
      <c r="C174" s="41" t="s">
        <v>227</v>
      </c>
      <c r="D174" s="40">
        <f t="shared" si="12"/>
        <v>478.3</v>
      </c>
      <c r="E174" s="40">
        <f t="shared" si="12"/>
        <v>259.4803</v>
      </c>
      <c r="F174" s="40">
        <f>F179+F194+F214</f>
        <v>259.4803</v>
      </c>
      <c r="G174" s="40">
        <f t="shared" si="11"/>
        <v>54.250533138197788</v>
      </c>
      <c r="H174" s="189"/>
      <c r="I174" s="128" t="s">
        <v>302</v>
      </c>
      <c r="J174" s="90">
        <f>J179+J194+J214</f>
        <v>2</v>
      </c>
      <c r="K174" s="176"/>
      <c r="L174" s="170"/>
      <c r="M174" s="148"/>
    </row>
    <row r="175" spans="1:13" s="35" customFormat="1" ht="18.75" customHeight="1" x14ac:dyDescent="0.2">
      <c r="A175" s="165"/>
      <c r="B175" s="168"/>
      <c r="C175" s="41" t="s">
        <v>226</v>
      </c>
      <c r="D175" s="40">
        <f t="shared" si="12"/>
        <v>1072</v>
      </c>
      <c r="E175" s="40">
        <f t="shared" si="12"/>
        <v>986.44</v>
      </c>
      <c r="F175" s="40">
        <f t="shared" si="12"/>
        <v>986.44</v>
      </c>
      <c r="G175" s="40">
        <f t="shared" si="11"/>
        <v>92.018656716417908</v>
      </c>
      <c r="H175" s="190"/>
      <c r="I175" s="128" t="s">
        <v>303</v>
      </c>
      <c r="J175" s="81">
        <f>(J172+(0.5*J173))/J171</f>
        <v>0.3</v>
      </c>
      <c r="K175" s="177"/>
      <c r="L175" s="171"/>
      <c r="M175" s="149"/>
    </row>
    <row r="176" spans="1:13" s="35" customFormat="1" ht="46.9" customHeight="1" x14ac:dyDescent="0.2">
      <c r="A176" s="163" t="s">
        <v>238</v>
      </c>
      <c r="B176" s="178" t="s">
        <v>383</v>
      </c>
      <c r="C176" s="38" t="s">
        <v>228</v>
      </c>
      <c r="D176" s="39">
        <f>SUM(D177:D180)</f>
        <v>3541.4949999999999</v>
      </c>
      <c r="E176" s="39">
        <f>SUM(E177:E180)</f>
        <v>3141.59</v>
      </c>
      <c r="F176" s="39">
        <f>SUM(F177:F180)</f>
        <v>3141.59</v>
      </c>
      <c r="G176" s="40">
        <f t="shared" si="11"/>
        <v>88.708017376842278</v>
      </c>
      <c r="H176" s="188"/>
      <c r="I176" s="128" t="s">
        <v>296</v>
      </c>
      <c r="J176" s="90">
        <v>2</v>
      </c>
      <c r="K176" s="175" t="s">
        <v>384</v>
      </c>
      <c r="L176" s="169"/>
      <c r="M176" s="172">
        <v>827</v>
      </c>
    </row>
    <row r="177" spans="1:13" s="35" customFormat="1" ht="12.75" x14ac:dyDescent="0.2">
      <c r="A177" s="164"/>
      <c r="B177" s="179"/>
      <c r="C177" s="41" t="s">
        <v>298</v>
      </c>
      <c r="D177" s="40">
        <f>SUM(D182+D187)</f>
        <v>835.29500000000007</v>
      </c>
      <c r="E177" s="40">
        <f>E182+E187</f>
        <v>624.99</v>
      </c>
      <c r="F177" s="40">
        <f>SUM(F182+F187)</f>
        <v>624.99</v>
      </c>
      <c r="G177" s="40">
        <f t="shared" si="11"/>
        <v>74.822667440844242</v>
      </c>
      <c r="H177" s="189"/>
      <c r="I177" s="128" t="s">
        <v>299</v>
      </c>
      <c r="J177" s="90">
        <v>0</v>
      </c>
      <c r="K177" s="176"/>
      <c r="L177" s="170"/>
      <c r="M177" s="173"/>
    </row>
    <row r="178" spans="1:13" s="35" customFormat="1" ht="12.75" x14ac:dyDescent="0.2">
      <c r="A178" s="164"/>
      <c r="B178" s="179"/>
      <c r="C178" s="41" t="s">
        <v>300</v>
      </c>
      <c r="D178" s="40">
        <f>D183</f>
        <v>1634.2</v>
      </c>
      <c r="E178" s="40">
        <f>E183+E188</f>
        <v>1530.16</v>
      </c>
      <c r="F178" s="40">
        <f>F183</f>
        <v>1530.16</v>
      </c>
      <c r="G178" s="40">
        <f t="shared" si="11"/>
        <v>93.633582180883607</v>
      </c>
      <c r="H178" s="189"/>
      <c r="I178" s="128" t="s">
        <v>301</v>
      </c>
      <c r="J178" s="90">
        <v>1</v>
      </c>
      <c r="K178" s="176"/>
      <c r="L178" s="170"/>
      <c r="M178" s="173"/>
    </row>
    <row r="179" spans="1:13" s="35" customFormat="1" ht="18" customHeight="1" x14ac:dyDescent="0.2">
      <c r="A179" s="164"/>
      <c r="B179" s="179"/>
      <c r="C179" s="41" t="s">
        <v>227</v>
      </c>
      <c r="D179" s="40">
        <f>D184</f>
        <v>0</v>
      </c>
      <c r="E179" s="40">
        <f>E184+E189</f>
        <v>0</v>
      </c>
      <c r="F179" s="40">
        <f>F184</f>
        <v>0</v>
      </c>
      <c r="G179" s="40"/>
      <c r="H179" s="189"/>
      <c r="I179" s="128" t="s">
        <v>302</v>
      </c>
      <c r="J179" s="90">
        <v>1</v>
      </c>
      <c r="K179" s="176"/>
      <c r="L179" s="170"/>
      <c r="M179" s="173"/>
    </row>
    <row r="180" spans="1:13" s="35" customFormat="1" ht="19.5" customHeight="1" x14ac:dyDescent="0.2">
      <c r="A180" s="165"/>
      <c r="B180" s="180"/>
      <c r="C180" s="41" t="s">
        <v>226</v>
      </c>
      <c r="D180" s="40">
        <f>D185</f>
        <v>1072</v>
      </c>
      <c r="E180" s="40">
        <f>E185+E190</f>
        <v>986.44</v>
      </c>
      <c r="F180" s="40">
        <f>F185</f>
        <v>986.44</v>
      </c>
      <c r="G180" s="40">
        <f t="shared" si="11"/>
        <v>92.018656716417908</v>
      </c>
      <c r="H180" s="190"/>
      <c r="I180" s="128" t="s">
        <v>303</v>
      </c>
      <c r="J180" s="81">
        <f>(J177+(0.5*J178))/J176</f>
        <v>0.25</v>
      </c>
      <c r="K180" s="177"/>
      <c r="L180" s="171"/>
      <c r="M180" s="174"/>
    </row>
    <row r="181" spans="1:13" s="35" customFormat="1" ht="17.25" customHeight="1" x14ac:dyDescent="0.2">
      <c r="A181" s="163" t="s">
        <v>385</v>
      </c>
      <c r="B181" s="178" t="s">
        <v>386</v>
      </c>
      <c r="C181" s="38" t="s">
        <v>228</v>
      </c>
      <c r="D181" s="39">
        <f>SUM(D182:D185)</f>
        <v>3373.69</v>
      </c>
      <c r="E181" s="39">
        <f>SUM(E182:E185)</f>
        <v>3141.59</v>
      </c>
      <c r="F181" s="39">
        <f>SUM(F182:F185)</f>
        <v>3141.59</v>
      </c>
      <c r="G181" s="40">
        <f t="shared" si="11"/>
        <v>93.120292617282558</v>
      </c>
      <c r="H181" s="188" t="s">
        <v>387</v>
      </c>
      <c r="I181" s="175" t="s">
        <v>193</v>
      </c>
      <c r="J181" s="175" t="s">
        <v>344</v>
      </c>
      <c r="K181" s="175" t="s">
        <v>384</v>
      </c>
      <c r="L181" s="175"/>
      <c r="M181" s="172">
        <v>827</v>
      </c>
    </row>
    <row r="182" spans="1:13" s="35" customFormat="1" ht="12.75" x14ac:dyDescent="0.2">
      <c r="A182" s="164"/>
      <c r="B182" s="179"/>
      <c r="C182" s="41" t="s">
        <v>298</v>
      </c>
      <c r="D182" s="40">
        <v>667.49</v>
      </c>
      <c r="E182" s="40">
        <v>624.99</v>
      </c>
      <c r="F182" s="40">
        <f>E182</f>
        <v>624.99</v>
      </c>
      <c r="G182" s="40">
        <f>F182/D182*100</f>
        <v>93.632863413684092</v>
      </c>
      <c r="H182" s="189"/>
      <c r="I182" s="176"/>
      <c r="J182" s="176"/>
      <c r="K182" s="176"/>
      <c r="L182" s="176"/>
      <c r="M182" s="173"/>
    </row>
    <row r="183" spans="1:13" s="35" customFormat="1" ht="12.75" x14ac:dyDescent="0.2">
      <c r="A183" s="164"/>
      <c r="B183" s="179"/>
      <c r="C183" s="41" t="s">
        <v>300</v>
      </c>
      <c r="D183" s="40">
        <v>1634.2</v>
      </c>
      <c r="E183" s="40">
        <v>1530.16</v>
      </c>
      <c r="F183" s="40">
        <f>E183</f>
        <v>1530.16</v>
      </c>
      <c r="G183" s="40">
        <f>F183/D183*100</f>
        <v>93.633582180883607</v>
      </c>
      <c r="H183" s="189"/>
      <c r="I183" s="176"/>
      <c r="J183" s="176"/>
      <c r="K183" s="176"/>
      <c r="L183" s="176"/>
      <c r="M183" s="173"/>
    </row>
    <row r="184" spans="1:13" s="35" customFormat="1" ht="21.75" customHeight="1" x14ac:dyDescent="0.2">
      <c r="A184" s="164"/>
      <c r="B184" s="179"/>
      <c r="C184" s="41" t="s">
        <v>227</v>
      </c>
      <c r="D184" s="40">
        <v>0</v>
      </c>
      <c r="E184" s="40">
        <v>0</v>
      </c>
      <c r="F184" s="40">
        <f>E184</f>
        <v>0</v>
      </c>
      <c r="G184" s="40"/>
      <c r="H184" s="189"/>
      <c r="I184" s="176"/>
      <c r="J184" s="176"/>
      <c r="K184" s="176"/>
      <c r="L184" s="176"/>
      <c r="M184" s="173"/>
    </row>
    <row r="185" spans="1:13" s="35" customFormat="1" ht="18" customHeight="1" x14ac:dyDescent="0.2">
      <c r="A185" s="165"/>
      <c r="B185" s="180"/>
      <c r="C185" s="41" t="s">
        <v>226</v>
      </c>
      <c r="D185" s="40">
        <v>1072</v>
      </c>
      <c r="E185" s="40">
        <v>986.44</v>
      </c>
      <c r="F185" s="40">
        <f>E185</f>
        <v>986.44</v>
      </c>
      <c r="G185" s="40">
        <f>F185/D185*100</f>
        <v>92.018656716417908</v>
      </c>
      <c r="H185" s="190"/>
      <c r="I185" s="177"/>
      <c r="J185" s="177"/>
      <c r="K185" s="177"/>
      <c r="L185" s="177"/>
      <c r="M185" s="174"/>
    </row>
    <row r="186" spans="1:13" s="35" customFormat="1" ht="18" customHeight="1" x14ac:dyDescent="0.2">
      <c r="A186" s="163" t="s">
        <v>388</v>
      </c>
      <c r="B186" s="178" t="s">
        <v>389</v>
      </c>
      <c r="C186" s="38" t="s">
        <v>228</v>
      </c>
      <c r="D186" s="39">
        <f>SUM(D187:D190)</f>
        <v>167.80500000000001</v>
      </c>
      <c r="E186" s="39">
        <f>SUM(E187:E190)</f>
        <v>0</v>
      </c>
      <c r="F186" s="39">
        <f>SUM(F187:F190)</f>
        <v>0</v>
      </c>
      <c r="G186" s="40">
        <f>SUM(F186)/D186*100</f>
        <v>0</v>
      </c>
      <c r="H186" s="188" t="s">
        <v>387</v>
      </c>
      <c r="I186" s="175" t="s">
        <v>118</v>
      </c>
      <c r="J186" s="175" t="s">
        <v>370</v>
      </c>
      <c r="K186" s="175" t="s">
        <v>384</v>
      </c>
      <c r="L186" s="175" t="s">
        <v>180</v>
      </c>
      <c r="M186" s="87"/>
    </row>
    <row r="187" spans="1:13" s="35" customFormat="1" ht="18" customHeight="1" x14ac:dyDescent="0.2">
      <c r="A187" s="164"/>
      <c r="B187" s="179"/>
      <c r="C187" s="41" t="s">
        <v>298</v>
      </c>
      <c r="D187" s="40">
        <v>167.80500000000001</v>
      </c>
      <c r="E187" s="40">
        <v>0</v>
      </c>
      <c r="F187" s="40">
        <f>E187</f>
        <v>0</v>
      </c>
      <c r="G187" s="40">
        <f>F187/D187*100</f>
        <v>0</v>
      </c>
      <c r="H187" s="189"/>
      <c r="I187" s="176"/>
      <c r="J187" s="176"/>
      <c r="K187" s="176"/>
      <c r="L187" s="176"/>
      <c r="M187" s="87"/>
    </row>
    <row r="188" spans="1:13" s="35" customFormat="1" ht="18" customHeight="1" x14ac:dyDescent="0.2">
      <c r="A188" s="164"/>
      <c r="B188" s="179"/>
      <c r="C188" s="41" t="s">
        <v>300</v>
      </c>
      <c r="D188" s="40">
        <v>0</v>
      </c>
      <c r="E188" s="40">
        <v>0</v>
      </c>
      <c r="F188" s="40">
        <f>E188</f>
        <v>0</v>
      </c>
      <c r="G188" s="40"/>
      <c r="H188" s="189"/>
      <c r="I188" s="176"/>
      <c r="J188" s="176"/>
      <c r="K188" s="176"/>
      <c r="L188" s="176"/>
      <c r="M188" s="87">
        <v>827</v>
      </c>
    </row>
    <row r="189" spans="1:13" s="35" customFormat="1" ht="18" customHeight="1" x14ac:dyDescent="0.2">
      <c r="A189" s="164"/>
      <c r="B189" s="179"/>
      <c r="C189" s="41" t="s">
        <v>227</v>
      </c>
      <c r="D189" s="40">
        <v>0</v>
      </c>
      <c r="E189" s="40">
        <v>0</v>
      </c>
      <c r="F189" s="40">
        <f>E189</f>
        <v>0</v>
      </c>
      <c r="G189" s="40"/>
      <c r="H189" s="189"/>
      <c r="I189" s="176"/>
      <c r="J189" s="176"/>
      <c r="K189" s="176"/>
      <c r="L189" s="176"/>
      <c r="M189" s="87"/>
    </row>
    <row r="190" spans="1:13" s="35" customFormat="1" ht="18" customHeight="1" x14ac:dyDescent="0.2">
      <c r="A190" s="165"/>
      <c r="B190" s="180"/>
      <c r="C190" s="41" t="s">
        <v>226</v>
      </c>
      <c r="D190" s="40">
        <v>0</v>
      </c>
      <c r="E190" s="40">
        <v>0</v>
      </c>
      <c r="F190" s="40">
        <f>E190</f>
        <v>0</v>
      </c>
      <c r="G190" s="40"/>
      <c r="H190" s="190"/>
      <c r="I190" s="177"/>
      <c r="J190" s="177"/>
      <c r="K190" s="177"/>
      <c r="L190" s="177"/>
      <c r="M190" s="88"/>
    </row>
    <row r="191" spans="1:13" s="35" customFormat="1" ht="24.75" customHeight="1" x14ac:dyDescent="0.2">
      <c r="A191" s="208" t="s">
        <v>390</v>
      </c>
      <c r="B191" s="179" t="s">
        <v>391</v>
      </c>
      <c r="C191" s="105" t="s">
        <v>228</v>
      </c>
      <c r="D191" s="106">
        <f>SUM(D192:D195)</f>
        <v>32979</v>
      </c>
      <c r="E191" s="106">
        <f>SUM(E192:E195)</f>
        <v>19873.523649999999</v>
      </c>
      <c r="F191" s="106">
        <f>SUM(F192:F195)</f>
        <v>19873.523649999999</v>
      </c>
      <c r="G191" s="131">
        <f t="shared" si="11"/>
        <v>60.261146941993381</v>
      </c>
      <c r="H191" s="210"/>
      <c r="I191" s="127" t="s">
        <v>296</v>
      </c>
      <c r="J191" s="86">
        <v>2</v>
      </c>
      <c r="K191" s="177" t="s">
        <v>392</v>
      </c>
      <c r="L191" s="170"/>
      <c r="M191" s="170"/>
    </row>
    <row r="192" spans="1:13" s="35" customFormat="1" ht="12.75" x14ac:dyDescent="0.2">
      <c r="A192" s="208"/>
      <c r="B192" s="179"/>
      <c r="C192" s="41" t="s">
        <v>298</v>
      </c>
      <c r="D192" s="40">
        <f>D197+D202+D207</f>
        <v>32500.7</v>
      </c>
      <c r="E192" s="40">
        <f t="shared" ref="D192:F195" si="13">E197+E202+E207</f>
        <v>7489.0810799999999</v>
      </c>
      <c r="F192" s="40">
        <f t="shared" si="13"/>
        <v>7489.0810799999999</v>
      </c>
      <c r="G192" s="40">
        <f t="shared" si="11"/>
        <v>23.042830092890306</v>
      </c>
      <c r="H192" s="189"/>
      <c r="I192" s="128" t="s">
        <v>299</v>
      </c>
      <c r="J192" s="90">
        <v>0</v>
      </c>
      <c r="K192" s="145"/>
      <c r="L192" s="170"/>
      <c r="M192" s="170"/>
    </row>
    <row r="193" spans="1:13" s="35" customFormat="1" ht="12.75" x14ac:dyDescent="0.2">
      <c r="A193" s="208"/>
      <c r="B193" s="179"/>
      <c r="C193" s="41" t="s">
        <v>300</v>
      </c>
      <c r="D193" s="40">
        <f t="shared" si="13"/>
        <v>0</v>
      </c>
      <c r="E193" s="40">
        <f t="shared" si="13"/>
        <v>12124.96227</v>
      </c>
      <c r="F193" s="40">
        <f t="shared" si="13"/>
        <v>12124.96227</v>
      </c>
      <c r="G193" s="40"/>
      <c r="H193" s="189"/>
      <c r="I193" s="128" t="s">
        <v>301</v>
      </c>
      <c r="J193" s="141">
        <v>2</v>
      </c>
      <c r="K193" s="145"/>
      <c r="L193" s="170"/>
      <c r="M193" s="170"/>
    </row>
    <row r="194" spans="1:13" s="35" customFormat="1" ht="12.75" x14ac:dyDescent="0.2">
      <c r="A194" s="208"/>
      <c r="B194" s="179"/>
      <c r="C194" s="41" t="s">
        <v>227</v>
      </c>
      <c r="D194" s="40">
        <f t="shared" si="13"/>
        <v>478.3</v>
      </c>
      <c r="E194" s="40">
        <f t="shared" si="13"/>
        <v>259.4803</v>
      </c>
      <c r="F194" s="40">
        <f t="shared" si="13"/>
        <v>259.4803</v>
      </c>
      <c r="G194" s="40">
        <f t="shared" si="11"/>
        <v>54.250533138197788</v>
      </c>
      <c r="H194" s="189"/>
      <c r="I194" s="128" t="s">
        <v>302</v>
      </c>
      <c r="J194" s="141">
        <v>0</v>
      </c>
      <c r="K194" s="145"/>
      <c r="L194" s="170"/>
      <c r="M194" s="170"/>
    </row>
    <row r="195" spans="1:13" s="35" customFormat="1" ht="17.25" customHeight="1" x14ac:dyDescent="0.2">
      <c r="A195" s="209"/>
      <c r="B195" s="180"/>
      <c r="C195" s="41" t="s">
        <v>226</v>
      </c>
      <c r="D195" s="40">
        <f t="shared" si="13"/>
        <v>0</v>
      </c>
      <c r="E195" s="40">
        <f t="shared" si="13"/>
        <v>0</v>
      </c>
      <c r="F195" s="40">
        <f t="shared" si="13"/>
        <v>0</v>
      </c>
      <c r="G195" s="40"/>
      <c r="H195" s="190"/>
      <c r="I195" s="128" t="s">
        <v>303</v>
      </c>
      <c r="J195" s="81">
        <f>(J192+(0.5*J193))/J191</f>
        <v>0.5</v>
      </c>
      <c r="K195" s="145"/>
      <c r="L195" s="217"/>
      <c r="M195" s="217"/>
    </row>
    <row r="196" spans="1:13" s="35" customFormat="1" ht="20.25" hidden="1" customHeight="1" x14ac:dyDescent="0.2">
      <c r="A196" s="163" t="s">
        <v>393</v>
      </c>
      <c r="B196" s="178" t="s">
        <v>394</v>
      </c>
      <c r="C196" s="38" t="s">
        <v>228</v>
      </c>
      <c r="D196" s="39">
        <f>SUM(D197:D200)</f>
        <v>0</v>
      </c>
      <c r="E196" s="39">
        <f>SUM(E197:E200)</f>
        <v>0</v>
      </c>
      <c r="F196" s="39">
        <f>SUM(F197:F200)</f>
        <v>0</v>
      </c>
      <c r="G196" s="40" t="e">
        <f t="shared" si="11"/>
        <v>#DIV/0!</v>
      </c>
      <c r="H196" s="188" t="s">
        <v>395</v>
      </c>
      <c r="I196" s="188" t="s">
        <v>396</v>
      </c>
      <c r="J196" s="145" t="s">
        <v>370</v>
      </c>
      <c r="K196" s="145" t="s">
        <v>397</v>
      </c>
      <c r="L196" s="145" t="s">
        <v>119</v>
      </c>
      <c r="M196" s="145">
        <v>827</v>
      </c>
    </row>
    <row r="197" spans="1:13" s="35" customFormat="1" ht="12.75" hidden="1" x14ac:dyDescent="0.2">
      <c r="A197" s="164"/>
      <c r="B197" s="179"/>
      <c r="C197" s="41" t="s">
        <v>298</v>
      </c>
      <c r="D197" s="40">
        <v>0</v>
      </c>
      <c r="E197" s="40">
        <v>0</v>
      </c>
      <c r="F197" s="40">
        <f>E197</f>
        <v>0</v>
      </c>
      <c r="G197" s="40" t="e">
        <f t="shared" si="11"/>
        <v>#DIV/0!</v>
      </c>
      <c r="H197" s="189"/>
      <c r="I197" s="189"/>
      <c r="J197" s="145"/>
      <c r="K197" s="145"/>
      <c r="L197" s="207"/>
      <c r="M197" s="207"/>
    </row>
    <row r="198" spans="1:13" s="35" customFormat="1" ht="12.75" hidden="1" x14ac:dyDescent="0.2">
      <c r="A198" s="164"/>
      <c r="B198" s="179"/>
      <c r="C198" s="41" t="s">
        <v>300</v>
      </c>
      <c r="D198" s="40">
        <v>0</v>
      </c>
      <c r="E198" s="40">
        <v>0</v>
      </c>
      <c r="F198" s="40">
        <f>E198</f>
        <v>0</v>
      </c>
      <c r="G198" s="40" t="e">
        <f t="shared" si="11"/>
        <v>#DIV/0!</v>
      </c>
      <c r="H198" s="189"/>
      <c r="I198" s="189"/>
      <c r="J198" s="145"/>
      <c r="K198" s="145"/>
      <c r="L198" s="207"/>
      <c r="M198" s="207"/>
    </row>
    <row r="199" spans="1:13" s="35" customFormat="1" ht="12.75" hidden="1" x14ac:dyDescent="0.2">
      <c r="A199" s="164"/>
      <c r="B199" s="179"/>
      <c r="C199" s="41" t="s">
        <v>227</v>
      </c>
      <c r="D199" s="40">
        <v>0</v>
      </c>
      <c r="E199" s="40">
        <v>0</v>
      </c>
      <c r="F199" s="40">
        <f>E199</f>
        <v>0</v>
      </c>
      <c r="G199" s="40" t="e">
        <f t="shared" si="11"/>
        <v>#DIV/0!</v>
      </c>
      <c r="H199" s="189"/>
      <c r="I199" s="189"/>
      <c r="J199" s="145"/>
      <c r="K199" s="145"/>
      <c r="L199" s="207"/>
      <c r="M199" s="207"/>
    </row>
    <row r="200" spans="1:13" s="35" customFormat="1" ht="12.75" hidden="1" x14ac:dyDescent="0.2">
      <c r="A200" s="165"/>
      <c r="B200" s="180"/>
      <c r="C200" s="41" t="s">
        <v>226</v>
      </c>
      <c r="D200" s="40">
        <v>0</v>
      </c>
      <c r="E200" s="40">
        <v>0</v>
      </c>
      <c r="F200" s="40">
        <f>E200</f>
        <v>0</v>
      </c>
      <c r="G200" s="40" t="e">
        <f t="shared" si="11"/>
        <v>#DIV/0!</v>
      </c>
      <c r="H200" s="190"/>
      <c r="I200" s="190"/>
      <c r="J200" s="145"/>
      <c r="K200" s="145"/>
      <c r="L200" s="207"/>
      <c r="M200" s="207"/>
    </row>
    <row r="201" spans="1:13" ht="26.25" customHeight="1" x14ac:dyDescent="0.25">
      <c r="A201" s="214" t="s">
        <v>143</v>
      </c>
      <c r="B201" s="211" t="s">
        <v>263</v>
      </c>
      <c r="C201" s="91" t="s">
        <v>228</v>
      </c>
      <c r="D201" s="107">
        <f>D202+D203+D204+D205</f>
        <v>32829</v>
      </c>
      <c r="E201" s="67">
        <f>E202+E203+E204+E205</f>
        <v>19823.523649999999</v>
      </c>
      <c r="F201" s="107">
        <f>F202+F203+F204+F205</f>
        <v>19823.523649999999</v>
      </c>
      <c r="G201" s="132">
        <f>F201/D201</f>
        <v>0.60384183648603362</v>
      </c>
      <c r="H201" s="211" t="s">
        <v>398</v>
      </c>
      <c r="I201" s="211" t="s">
        <v>182</v>
      </c>
      <c r="J201" s="214" t="s">
        <v>344</v>
      </c>
      <c r="K201" s="193" t="s">
        <v>399</v>
      </c>
      <c r="L201" s="193" t="s">
        <v>194</v>
      </c>
      <c r="M201" s="193"/>
    </row>
    <row r="202" spans="1:13" ht="26.25" customHeight="1" x14ac:dyDescent="0.25">
      <c r="A202" s="215"/>
      <c r="B202" s="212"/>
      <c r="C202" s="91" t="s">
        <v>298</v>
      </c>
      <c r="D202" s="107">
        <v>32500.7</v>
      </c>
      <c r="E202" s="67">
        <v>7489.0810799999999</v>
      </c>
      <c r="F202" s="67">
        <v>7489.0810799999999</v>
      </c>
      <c r="G202" s="132">
        <f>F202/D202</f>
        <v>0.23042830092890307</v>
      </c>
      <c r="H202" s="212"/>
      <c r="I202" s="212"/>
      <c r="J202" s="215"/>
      <c r="K202" s="194"/>
      <c r="L202" s="194"/>
      <c r="M202" s="194"/>
    </row>
    <row r="203" spans="1:13" ht="26.25" customHeight="1" x14ac:dyDescent="0.25">
      <c r="A203" s="215"/>
      <c r="B203" s="212"/>
      <c r="C203" s="91" t="s">
        <v>300</v>
      </c>
      <c r="D203" s="91">
        <f>[1]Сельхоз!J187</f>
        <v>0</v>
      </c>
      <c r="E203" s="67">
        <v>12124.96227</v>
      </c>
      <c r="F203" s="67">
        <v>12124.96227</v>
      </c>
      <c r="G203" s="132"/>
      <c r="H203" s="212"/>
      <c r="I203" s="212"/>
      <c r="J203" s="215"/>
      <c r="K203" s="194"/>
      <c r="L203" s="194"/>
      <c r="M203" s="194"/>
    </row>
    <row r="204" spans="1:13" ht="26.25" customHeight="1" x14ac:dyDescent="0.25">
      <c r="A204" s="215"/>
      <c r="B204" s="212"/>
      <c r="C204" s="91" t="s">
        <v>227</v>
      </c>
      <c r="D204" s="107">
        <v>328.3</v>
      </c>
      <c r="E204" s="67">
        <v>209.4803</v>
      </c>
      <c r="F204" s="67">
        <v>209.4803</v>
      </c>
      <c r="G204" s="132">
        <f>F204/D204</f>
        <v>0.63807584526347849</v>
      </c>
      <c r="H204" s="212"/>
      <c r="I204" s="212"/>
      <c r="J204" s="215"/>
      <c r="K204" s="194"/>
      <c r="L204" s="194"/>
      <c r="M204" s="194"/>
    </row>
    <row r="205" spans="1:13" ht="26.25" customHeight="1" x14ac:dyDescent="0.25">
      <c r="A205" s="216"/>
      <c r="B205" s="213"/>
      <c r="C205" s="91" t="s">
        <v>226</v>
      </c>
      <c r="D205" s="133"/>
      <c r="E205" s="91"/>
      <c r="F205" s="91"/>
      <c r="G205" s="132"/>
      <c r="H205" s="213"/>
      <c r="I205" s="213"/>
      <c r="J205" s="216"/>
      <c r="K205" s="195"/>
      <c r="L205" s="195"/>
      <c r="M205" s="195"/>
    </row>
    <row r="206" spans="1:13" ht="18.75" customHeight="1" x14ac:dyDescent="0.25">
      <c r="A206" s="214" t="s">
        <v>400</v>
      </c>
      <c r="B206" s="211" t="s">
        <v>401</v>
      </c>
      <c r="C206" s="65" t="s">
        <v>228</v>
      </c>
      <c r="D206" s="66">
        <f>SUM(D207:D210)</f>
        <v>150</v>
      </c>
      <c r="E206" s="66">
        <f>SUM(E207:E210)</f>
        <v>50</v>
      </c>
      <c r="F206" s="66">
        <f>SUM(F207:F210)</f>
        <v>50</v>
      </c>
      <c r="G206" s="108">
        <f t="shared" si="11"/>
        <v>33.333333333333329</v>
      </c>
      <c r="H206" s="221" t="s">
        <v>402</v>
      </c>
      <c r="I206" s="224" t="s">
        <v>191</v>
      </c>
      <c r="J206" s="193" t="s">
        <v>344</v>
      </c>
      <c r="K206" s="206" t="s">
        <v>403</v>
      </c>
      <c r="L206" s="206" t="s">
        <v>195</v>
      </c>
      <c r="M206" s="206">
        <v>807</v>
      </c>
    </row>
    <row r="207" spans="1:13" ht="15" x14ac:dyDescent="0.25">
      <c r="A207" s="215"/>
      <c r="B207" s="212"/>
      <c r="C207" s="67" t="s">
        <v>298</v>
      </c>
      <c r="D207" s="108">
        <v>0</v>
      </c>
      <c r="E207" s="108">
        <v>0</v>
      </c>
      <c r="F207" s="108">
        <f>E207</f>
        <v>0</v>
      </c>
      <c r="G207" s="108"/>
      <c r="H207" s="222"/>
      <c r="I207" s="225"/>
      <c r="J207" s="194"/>
      <c r="K207" s="206"/>
      <c r="L207" s="207"/>
      <c r="M207" s="207"/>
    </row>
    <row r="208" spans="1:13" ht="15" x14ac:dyDescent="0.25">
      <c r="A208" s="215"/>
      <c r="B208" s="212"/>
      <c r="C208" s="67" t="s">
        <v>300</v>
      </c>
      <c r="D208" s="108">
        <v>0</v>
      </c>
      <c r="E208" s="108">
        <v>0</v>
      </c>
      <c r="F208" s="108">
        <f>E208</f>
        <v>0</v>
      </c>
      <c r="G208" s="108"/>
      <c r="H208" s="222"/>
      <c r="I208" s="225"/>
      <c r="J208" s="194"/>
      <c r="K208" s="206"/>
      <c r="L208" s="207"/>
      <c r="M208" s="207"/>
    </row>
    <row r="209" spans="1:13" ht="15" x14ac:dyDescent="0.25">
      <c r="A209" s="215"/>
      <c r="B209" s="212"/>
      <c r="C209" s="67" t="s">
        <v>227</v>
      </c>
      <c r="D209" s="108">
        <v>150</v>
      </c>
      <c r="E209" s="108">
        <v>50</v>
      </c>
      <c r="F209" s="108">
        <f>E209</f>
        <v>50</v>
      </c>
      <c r="G209" s="108">
        <f>F209/D209*100</f>
        <v>33.333333333333329</v>
      </c>
      <c r="H209" s="222"/>
      <c r="I209" s="225"/>
      <c r="J209" s="194"/>
      <c r="K209" s="206"/>
      <c r="L209" s="207"/>
      <c r="M209" s="207"/>
    </row>
    <row r="210" spans="1:13" ht="51" customHeight="1" x14ac:dyDescent="0.25">
      <c r="A210" s="216"/>
      <c r="B210" s="213"/>
      <c r="C210" s="67" t="s">
        <v>226</v>
      </c>
      <c r="D210" s="108">
        <v>0</v>
      </c>
      <c r="E210" s="108">
        <v>0</v>
      </c>
      <c r="F210" s="108">
        <f>E210</f>
        <v>0</v>
      </c>
      <c r="G210" s="108"/>
      <c r="H210" s="223"/>
      <c r="I210" s="226"/>
      <c r="J210" s="195"/>
      <c r="K210" s="206"/>
      <c r="L210" s="207"/>
      <c r="M210" s="207"/>
    </row>
    <row r="211" spans="1:13" ht="21" customHeight="1" x14ac:dyDescent="0.25">
      <c r="A211" s="214" t="s">
        <v>247</v>
      </c>
      <c r="B211" s="211" t="s">
        <v>404</v>
      </c>
      <c r="C211" s="65" t="s">
        <v>228</v>
      </c>
      <c r="D211" s="66">
        <f>SUM(D212:D215)</f>
        <v>0</v>
      </c>
      <c r="E211" s="66">
        <f>SUM(E212:E215)</f>
        <v>0</v>
      </c>
      <c r="F211" s="66">
        <f>SUM(F212:F215)</f>
        <v>0</v>
      </c>
      <c r="G211" s="108"/>
      <c r="H211" s="220"/>
      <c r="I211" s="109" t="s">
        <v>296</v>
      </c>
      <c r="J211" s="91">
        <v>1</v>
      </c>
      <c r="K211" s="193" t="s">
        <v>405</v>
      </c>
      <c r="L211" s="206"/>
      <c r="M211" s="206"/>
    </row>
    <row r="212" spans="1:13" ht="21" customHeight="1" x14ac:dyDescent="0.25">
      <c r="A212" s="215"/>
      <c r="B212" s="212"/>
      <c r="C212" s="67" t="s">
        <v>298</v>
      </c>
      <c r="D212" s="108">
        <f>D217</f>
        <v>0</v>
      </c>
      <c r="E212" s="108">
        <f>E217</f>
        <v>0</v>
      </c>
      <c r="F212" s="108">
        <f>F217</f>
        <v>0</v>
      </c>
      <c r="G212" s="108"/>
      <c r="H212" s="189"/>
      <c r="I212" s="109" t="s">
        <v>299</v>
      </c>
      <c r="J212" s="91">
        <v>0</v>
      </c>
      <c r="K212" s="194"/>
      <c r="L212" s="207"/>
      <c r="M212" s="207"/>
    </row>
    <row r="213" spans="1:13" ht="21" customHeight="1" x14ac:dyDescent="0.25">
      <c r="A213" s="215"/>
      <c r="B213" s="212"/>
      <c r="C213" s="67" t="s">
        <v>300</v>
      </c>
      <c r="D213" s="108">
        <f t="shared" ref="D213:F215" si="14">D218</f>
        <v>0</v>
      </c>
      <c r="E213" s="108">
        <f t="shared" si="14"/>
        <v>0</v>
      </c>
      <c r="F213" s="108">
        <f t="shared" si="14"/>
        <v>0</v>
      </c>
      <c r="G213" s="108"/>
      <c r="H213" s="189"/>
      <c r="I213" s="109" t="s">
        <v>301</v>
      </c>
      <c r="J213" s="142">
        <v>0</v>
      </c>
      <c r="K213" s="194"/>
      <c r="L213" s="207"/>
      <c r="M213" s="207"/>
    </row>
    <row r="214" spans="1:13" ht="21" customHeight="1" x14ac:dyDescent="0.25">
      <c r="A214" s="215"/>
      <c r="B214" s="212"/>
      <c r="C214" s="67" t="s">
        <v>227</v>
      </c>
      <c r="D214" s="108">
        <f t="shared" si="14"/>
        <v>0</v>
      </c>
      <c r="E214" s="108">
        <f t="shared" si="14"/>
        <v>0</v>
      </c>
      <c r="F214" s="108">
        <f t="shared" si="14"/>
        <v>0</v>
      </c>
      <c r="G214" s="108"/>
      <c r="H214" s="189"/>
      <c r="I214" s="109" t="s">
        <v>302</v>
      </c>
      <c r="J214" s="142">
        <v>1</v>
      </c>
      <c r="K214" s="194"/>
      <c r="L214" s="207"/>
      <c r="M214" s="207"/>
    </row>
    <row r="215" spans="1:13" ht="21" customHeight="1" x14ac:dyDescent="0.25">
      <c r="A215" s="216"/>
      <c r="B215" s="213"/>
      <c r="C215" s="67" t="s">
        <v>226</v>
      </c>
      <c r="D215" s="108">
        <f t="shared" si="14"/>
        <v>0</v>
      </c>
      <c r="E215" s="108">
        <f t="shared" si="14"/>
        <v>0</v>
      </c>
      <c r="F215" s="108">
        <f t="shared" si="14"/>
        <v>0</v>
      </c>
      <c r="G215" s="108"/>
      <c r="H215" s="190"/>
      <c r="I215" s="109" t="s">
        <v>303</v>
      </c>
      <c r="J215" s="110">
        <f>(J212+(0.5*J213))/J211</f>
        <v>0</v>
      </c>
      <c r="K215" s="195"/>
      <c r="L215" s="207"/>
      <c r="M215" s="207"/>
    </row>
    <row r="216" spans="1:13" ht="21.75" customHeight="1" x14ac:dyDescent="0.25">
      <c r="A216" s="218" t="s">
        <v>406</v>
      </c>
      <c r="B216" s="211" t="s">
        <v>407</v>
      </c>
      <c r="C216" s="65" t="s">
        <v>228</v>
      </c>
      <c r="D216" s="66">
        <f>SUM(D217:D220)</f>
        <v>0</v>
      </c>
      <c r="E216" s="66">
        <f>SUM(E217:E220)</f>
        <v>0</v>
      </c>
      <c r="F216" s="66">
        <f>SUM(F217:F220)</f>
        <v>0</v>
      </c>
      <c r="G216" s="108"/>
      <c r="H216" s="220" t="s">
        <v>408</v>
      </c>
      <c r="I216" s="193" t="s">
        <v>196</v>
      </c>
      <c r="J216" s="206" t="s">
        <v>370</v>
      </c>
      <c r="K216" s="193" t="s">
        <v>405</v>
      </c>
      <c r="L216" s="206" t="s">
        <v>120</v>
      </c>
      <c r="M216" s="206">
        <v>827</v>
      </c>
    </row>
    <row r="217" spans="1:13" ht="18" customHeight="1" x14ac:dyDescent="0.25">
      <c r="A217" s="219"/>
      <c r="B217" s="212"/>
      <c r="C217" s="67" t="s">
        <v>298</v>
      </c>
      <c r="D217" s="108">
        <v>0</v>
      </c>
      <c r="E217" s="108">
        <v>0</v>
      </c>
      <c r="F217" s="108">
        <f>E217</f>
        <v>0</v>
      </c>
      <c r="G217" s="108"/>
      <c r="H217" s="189"/>
      <c r="I217" s="194"/>
      <c r="J217" s="206"/>
      <c r="K217" s="194"/>
      <c r="L217" s="207"/>
      <c r="M217" s="207"/>
    </row>
    <row r="218" spans="1:13" ht="18" customHeight="1" x14ac:dyDescent="0.25">
      <c r="A218" s="219"/>
      <c r="B218" s="212"/>
      <c r="C218" s="67" t="s">
        <v>300</v>
      </c>
      <c r="D218" s="108">
        <v>0</v>
      </c>
      <c r="E218" s="108">
        <v>0</v>
      </c>
      <c r="F218" s="108">
        <f>E218</f>
        <v>0</v>
      </c>
      <c r="G218" s="108"/>
      <c r="H218" s="189"/>
      <c r="I218" s="194"/>
      <c r="J218" s="206"/>
      <c r="K218" s="194"/>
      <c r="L218" s="207"/>
      <c r="M218" s="207"/>
    </row>
    <row r="219" spans="1:13" ht="18" customHeight="1" x14ac:dyDescent="0.25">
      <c r="A219" s="219"/>
      <c r="B219" s="212"/>
      <c r="C219" s="67" t="s">
        <v>227</v>
      </c>
      <c r="D219" s="108">
        <v>0</v>
      </c>
      <c r="E219" s="108">
        <v>0</v>
      </c>
      <c r="F219" s="108">
        <f>E219</f>
        <v>0</v>
      </c>
      <c r="G219" s="108"/>
      <c r="H219" s="189"/>
      <c r="I219" s="194"/>
      <c r="J219" s="206"/>
      <c r="K219" s="194"/>
      <c r="L219" s="207"/>
      <c r="M219" s="207"/>
    </row>
    <row r="220" spans="1:13" ht="74.45" customHeight="1" x14ac:dyDescent="0.25">
      <c r="A220" s="219"/>
      <c r="B220" s="213"/>
      <c r="C220" s="67" t="s">
        <v>226</v>
      </c>
      <c r="D220" s="108">
        <v>0</v>
      </c>
      <c r="E220" s="108">
        <v>0</v>
      </c>
      <c r="F220" s="108">
        <f>E220</f>
        <v>0</v>
      </c>
      <c r="G220" s="108"/>
      <c r="H220" s="190"/>
      <c r="I220" s="195"/>
      <c r="J220" s="206"/>
      <c r="K220" s="195"/>
      <c r="L220" s="207"/>
      <c r="M220" s="207"/>
    </row>
    <row r="221" spans="1:13" ht="27" customHeight="1" x14ac:dyDescent="0.25">
      <c r="A221" s="245" t="s">
        <v>409</v>
      </c>
      <c r="B221" s="246" t="s">
        <v>265</v>
      </c>
      <c r="C221" s="36" t="s">
        <v>228</v>
      </c>
      <c r="D221" s="95">
        <f>SUM(D222:D225)</f>
        <v>164951.72699999998</v>
      </c>
      <c r="E221" s="95">
        <f>SUM(E222:E225)</f>
        <v>73990.572</v>
      </c>
      <c r="F221" s="95">
        <f>SUM(F222:F225)</f>
        <v>72158.343999999997</v>
      </c>
      <c r="G221" s="134">
        <f>F221/D221*100</f>
        <v>43.745127930670293</v>
      </c>
      <c r="H221" s="175"/>
      <c r="I221" s="111" t="s">
        <v>296</v>
      </c>
      <c r="J221" s="111">
        <v>17</v>
      </c>
      <c r="K221" s="233" t="s">
        <v>306</v>
      </c>
      <c r="L221" s="145"/>
      <c r="M221" s="145">
        <v>826</v>
      </c>
    </row>
    <row r="222" spans="1:13" ht="22.5" customHeight="1" x14ac:dyDescent="0.25">
      <c r="A222" s="234"/>
      <c r="B222" s="234"/>
      <c r="C222" s="37" t="s">
        <v>298</v>
      </c>
      <c r="D222" s="96">
        <f t="shared" ref="D222:F225" si="15">D227+D262+D287+D312</f>
        <v>164951.72699999998</v>
      </c>
      <c r="E222" s="96">
        <f t="shared" si="15"/>
        <v>73990.572</v>
      </c>
      <c r="F222" s="96">
        <f t="shared" si="15"/>
        <v>72158.343999999997</v>
      </c>
      <c r="G222" s="134">
        <f>F222/D222*100</f>
        <v>43.745127930670293</v>
      </c>
      <c r="H222" s="234"/>
      <c r="I222" s="111" t="s">
        <v>299</v>
      </c>
      <c r="J222" s="111">
        <v>0</v>
      </c>
      <c r="K222" s="237"/>
      <c r="L222" s="236"/>
      <c r="M222" s="236"/>
    </row>
    <row r="223" spans="1:13" ht="15" customHeight="1" x14ac:dyDescent="0.25">
      <c r="A223" s="234"/>
      <c r="B223" s="234"/>
      <c r="C223" s="37" t="s">
        <v>300</v>
      </c>
      <c r="D223" s="64">
        <f t="shared" si="15"/>
        <v>0</v>
      </c>
      <c r="E223" s="64">
        <f t="shared" si="15"/>
        <v>0</v>
      </c>
      <c r="F223" s="64">
        <f t="shared" si="15"/>
        <v>0</v>
      </c>
      <c r="G223" s="93">
        <v>0</v>
      </c>
      <c r="H223" s="234"/>
      <c r="I223" s="111" t="s">
        <v>301</v>
      </c>
      <c r="J223" s="111">
        <v>12</v>
      </c>
      <c r="K223" s="237"/>
      <c r="L223" s="236"/>
      <c r="M223" s="236"/>
    </row>
    <row r="224" spans="1:13" ht="15" customHeight="1" x14ac:dyDescent="0.25">
      <c r="A224" s="234"/>
      <c r="B224" s="234"/>
      <c r="C224" s="37" t="s">
        <v>227</v>
      </c>
      <c r="D224" s="64">
        <f t="shared" si="15"/>
        <v>0</v>
      </c>
      <c r="E224" s="64">
        <f t="shared" si="15"/>
        <v>0</v>
      </c>
      <c r="F224" s="64">
        <f t="shared" si="15"/>
        <v>0</v>
      </c>
      <c r="G224" s="93">
        <v>0</v>
      </c>
      <c r="H224" s="234"/>
      <c r="I224" s="111" t="s">
        <v>302</v>
      </c>
      <c r="J224" s="111">
        <v>5</v>
      </c>
      <c r="K224" s="237"/>
      <c r="L224" s="236"/>
      <c r="M224" s="236"/>
    </row>
    <row r="225" spans="1:13" ht="26.25" customHeight="1" x14ac:dyDescent="0.25">
      <c r="A225" s="235"/>
      <c r="B225" s="235"/>
      <c r="C225" s="37" t="s">
        <v>226</v>
      </c>
      <c r="D225" s="64">
        <f t="shared" si="15"/>
        <v>0</v>
      </c>
      <c r="E225" s="64">
        <f t="shared" si="15"/>
        <v>0</v>
      </c>
      <c r="F225" s="64">
        <f t="shared" si="15"/>
        <v>0</v>
      </c>
      <c r="G225" s="93">
        <v>0</v>
      </c>
      <c r="H225" s="235"/>
      <c r="I225" s="111" t="s">
        <v>303</v>
      </c>
      <c r="J225" s="112">
        <f>(J222+0.5*J223)/J221</f>
        <v>0.35294117647058826</v>
      </c>
      <c r="K225" s="238"/>
      <c r="L225" s="236"/>
      <c r="M225" s="236"/>
    </row>
    <row r="226" spans="1:13" ht="30" customHeight="1" x14ac:dyDescent="0.25">
      <c r="A226" s="227" t="s">
        <v>248</v>
      </c>
      <c r="B226" s="230" t="s">
        <v>99</v>
      </c>
      <c r="C226" s="36" t="s">
        <v>228</v>
      </c>
      <c r="D226" s="39">
        <f>SUM(D227:D230)</f>
        <v>0</v>
      </c>
      <c r="E226" s="39">
        <f>SUM(E227:E230)</f>
        <v>0</v>
      </c>
      <c r="F226" s="39">
        <f>SUM(F227:F230)</f>
        <v>0</v>
      </c>
      <c r="G226" s="93">
        <v>0</v>
      </c>
      <c r="H226" s="233"/>
      <c r="I226" s="85" t="s">
        <v>296</v>
      </c>
      <c r="J226" s="85">
        <v>6</v>
      </c>
      <c r="K226" s="233" t="s">
        <v>306</v>
      </c>
      <c r="L226" s="145"/>
      <c r="M226" s="175">
        <v>826</v>
      </c>
    </row>
    <row r="227" spans="1:13" ht="15" customHeight="1" x14ac:dyDescent="0.25">
      <c r="A227" s="228"/>
      <c r="B227" s="231"/>
      <c r="C227" s="37" t="s">
        <v>298</v>
      </c>
      <c r="D227" s="64">
        <f t="shared" ref="D227:F230" si="16">D232+D237+D242+D247+D252+D257</f>
        <v>0</v>
      </c>
      <c r="E227" s="64">
        <f t="shared" si="16"/>
        <v>0</v>
      </c>
      <c r="F227" s="64">
        <f t="shared" si="16"/>
        <v>0</v>
      </c>
      <c r="G227" s="93">
        <v>0</v>
      </c>
      <c r="H227" s="234"/>
      <c r="I227" s="85" t="s">
        <v>299</v>
      </c>
      <c r="J227" s="85">
        <v>0</v>
      </c>
      <c r="K227" s="237"/>
      <c r="L227" s="236"/>
      <c r="M227" s="176"/>
    </row>
    <row r="228" spans="1:13" ht="15" customHeight="1" x14ac:dyDescent="0.25">
      <c r="A228" s="228"/>
      <c r="B228" s="231"/>
      <c r="C228" s="37" t="s">
        <v>300</v>
      </c>
      <c r="D228" s="64">
        <f t="shared" si="16"/>
        <v>0</v>
      </c>
      <c r="E228" s="64">
        <f t="shared" si="16"/>
        <v>0</v>
      </c>
      <c r="F228" s="64">
        <f t="shared" si="16"/>
        <v>0</v>
      </c>
      <c r="G228" s="93">
        <v>0</v>
      </c>
      <c r="H228" s="234"/>
      <c r="I228" s="85" t="s">
        <v>301</v>
      </c>
      <c r="J228" s="85">
        <v>5</v>
      </c>
      <c r="K228" s="237"/>
      <c r="L228" s="236"/>
      <c r="M228" s="176"/>
    </row>
    <row r="229" spans="1:13" ht="21" customHeight="1" x14ac:dyDescent="0.25">
      <c r="A229" s="228"/>
      <c r="B229" s="231"/>
      <c r="C229" s="37" t="s">
        <v>227</v>
      </c>
      <c r="D229" s="64">
        <f t="shared" si="16"/>
        <v>0</v>
      </c>
      <c r="E229" s="64">
        <f t="shared" si="16"/>
        <v>0</v>
      </c>
      <c r="F229" s="64">
        <f t="shared" si="16"/>
        <v>0</v>
      </c>
      <c r="G229" s="93">
        <v>0</v>
      </c>
      <c r="H229" s="234"/>
      <c r="I229" s="85" t="s">
        <v>302</v>
      </c>
      <c r="J229" s="85">
        <v>1</v>
      </c>
      <c r="K229" s="237"/>
      <c r="L229" s="236"/>
      <c r="M229" s="176"/>
    </row>
    <row r="230" spans="1:13" ht="15" customHeight="1" x14ac:dyDescent="0.25">
      <c r="A230" s="229"/>
      <c r="B230" s="232"/>
      <c r="C230" s="37" t="s">
        <v>226</v>
      </c>
      <c r="D230" s="64">
        <f t="shared" si="16"/>
        <v>0</v>
      </c>
      <c r="E230" s="64">
        <f t="shared" si="16"/>
        <v>0</v>
      </c>
      <c r="F230" s="64">
        <f t="shared" si="16"/>
        <v>0</v>
      </c>
      <c r="G230" s="93">
        <v>0</v>
      </c>
      <c r="H230" s="235"/>
      <c r="I230" s="85" t="s">
        <v>303</v>
      </c>
      <c r="J230" s="94">
        <f>(J227+0.5*J228)/J226</f>
        <v>0.41666666666666669</v>
      </c>
      <c r="K230" s="238"/>
      <c r="L230" s="236"/>
      <c r="M230" s="177"/>
    </row>
    <row r="231" spans="1:13" ht="37.5" customHeight="1" x14ac:dyDescent="0.25">
      <c r="A231" s="227" t="s">
        <v>410</v>
      </c>
      <c r="B231" s="230" t="s">
        <v>411</v>
      </c>
      <c r="C231" s="36" t="s">
        <v>228</v>
      </c>
      <c r="D231" s="39">
        <f>SUM(D232:D235)</f>
        <v>0</v>
      </c>
      <c r="E231" s="39">
        <f>SUM(E232:E235)</f>
        <v>0</v>
      </c>
      <c r="F231" s="39">
        <f>SUM(F232:F235)</f>
        <v>0</v>
      </c>
      <c r="G231" s="135">
        <f>SUM(G232:G235)</f>
        <v>0</v>
      </c>
      <c r="H231" s="247" t="s">
        <v>412</v>
      </c>
      <c r="I231" s="241" t="s">
        <v>160</v>
      </c>
      <c r="J231" s="145" t="s">
        <v>344</v>
      </c>
      <c r="K231" s="233" t="s">
        <v>306</v>
      </c>
      <c r="L231" s="145"/>
      <c r="M231" s="145">
        <v>826</v>
      </c>
    </row>
    <row r="232" spans="1:13" ht="46.5" customHeight="1" x14ac:dyDescent="0.25">
      <c r="A232" s="228"/>
      <c r="B232" s="231"/>
      <c r="C232" s="37" t="s">
        <v>298</v>
      </c>
      <c r="D232" s="64">
        <v>0</v>
      </c>
      <c r="E232" s="64">
        <v>0</v>
      </c>
      <c r="F232" s="64">
        <v>0</v>
      </c>
      <c r="G232" s="136">
        <v>0</v>
      </c>
      <c r="H232" s="239"/>
      <c r="I232" s="242"/>
      <c r="J232" s="145"/>
      <c r="K232" s="237"/>
      <c r="L232" s="236"/>
      <c r="M232" s="236"/>
    </row>
    <row r="233" spans="1:13" ht="45" customHeight="1" x14ac:dyDescent="0.25">
      <c r="A233" s="228"/>
      <c r="B233" s="231"/>
      <c r="C233" s="37" t="s">
        <v>300</v>
      </c>
      <c r="D233" s="64">
        <v>0</v>
      </c>
      <c r="E233" s="64">
        <v>0</v>
      </c>
      <c r="F233" s="64">
        <v>0</v>
      </c>
      <c r="G233" s="136">
        <v>0</v>
      </c>
      <c r="H233" s="239"/>
      <c r="I233" s="242"/>
      <c r="J233" s="145"/>
      <c r="K233" s="237"/>
      <c r="L233" s="236"/>
      <c r="M233" s="236"/>
    </row>
    <row r="234" spans="1:13" ht="36" customHeight="1" x14ac:dyDescent="0.25">
      <c r="A234" s="228"/>
      <c r="B234" s="231"/>
      <c r="C234" s="37" t="s">
        <v>227</v>
      </c>
      <c r="D234" s="64">
        <v>0</v>
      </c>
      <c r="E234" s="64">
        <v>0</v>
      </c>
      <c r="F234" s="64">
        <v>0</v>
      </c>
      <c r="G234" s="136">
        <v>0</v>
      </c>
      <c r="H234" s="239"/>
      <c r="I234" s="242"/>
      <c r="J234" s="145"/>
      <c r="K234" s="237"/>
      <c r="L234" s="236"/>
      <c r="M234" s="236"/>
    </row>
    <row r="235" spans="1:13" ht="51.75" customHeight="1" x14ac:dyDescent="0.25">
      <c r="A235" s="229"/>
      <c r="B235" s="232"/>
      <c r="C235" s="37" t="s">
        <v>226</v>
      </c>
      <c r="D235" s="64">
        <v>0</v>
      </c>
      <c r="E235" s="64">
        <v>0</v>
      </c>
      <c r="F235" s="64">
        <v>0</v>
      </c>
      <c r="G235" s="136">
        <v>0</v>
      </c>
      <c r="H235" s="240"/>
      <c r="I235" s="243"/>
      <c r="J235" s="145"/>
      <c r="K235" s="238"/>
      <c r="L235" s="236"/>
      <c r="M235" s="236"/>
    </row>
    <row r="236" spans="1:13" ht="20.25" customHeight="1" x14ac:dyDescent="0.25">
      <c r="A236" s="227" t="s">
        <v>413</v>
      </c>
      <c r="B236" s="230" t="s">
        <v>414</v>
      </c>
      <c r="C236" s="36" t="s">
        <v>228</v>
      </c>
      <c r="D236" s="39">
        <f>SUM(D237:D240)</f>
        <v>0</v>
      </c>
      <c r="E236" s="39">
        <f>SUM(E237:E240)</f>
        <v>0</v>
      </c>
      <c r="F236" s="39">
        <f>SUM(F237:F240)</f>
        <v>0</v>
      </c>
      <c r="G236" s="135">
        <f>SUM(G237:G240)</f>
        <v>0</v>
      </c>
      <c r="H236" s="188" t="s">
        <v>415</v>
      </c>
      <c r="I236" s="175" t="s">
        <v>161</v>
      </c>
      <c r="J236" s="145" t="s">
        <v>344</v>
      </c>
      <c r="K236" s="233" t="s">
        <v>306</v>
      </c>
      <c r="L236" s="244"/>
      <c r="M236" s="145">
        <v>826</v>
      </c>
    </row>
    <row r="237" spans="1:13" ht="15" customHeight="1" x14ac:dyDescent="0.25">
      <c r="A237" s="228"/>
      <c r="B237" s="231"/>
      <c r="C237" s="37" t="s">
        <v>298</v>
      </c>
      <c r="D237" s="64">
        <v>0</v>
      </c>
      <c r="E237" s="64">
        <v>0</v>
      </c>
      <c r="F237" s="64">
        <v>0</v>
      </c>
      <c r="G237" s="136">
        <v>0</v>
      </c>
      <c r="H237" s="239"/>
      <c r="I237" s="176"/>
      <c r="J237" s="145"/>
      <c r="K237" s="237"/>
      <c r="L237" s="236"/>
      <c r="M237" s="236"/>
    </row>
    <row r="238" spans="1:13" ht="15" customHeight="1" x14ac:dyDescent="0.25">
      <c r="A238" s="228"/>
      <c r="B238" s="231"/>
      <c r="C238" s="37" t="s">
        <v>300</v>
      </c>
      <c r="D238" s="64">
        <v>0</v>
      </c>
      <c r="E238" s="64">
        <v>0</v>
      </c>
      <c r="F238" s="64">
        <v>0</v>
      </c>
      <c r="G238" s="136">
        <v>0</v>
      </c>
      <c r="H238" s="239"/>
      <c r="I238" s="176"/>
      <c r="J238" s="145"/>
      <c r="K238" s="237"/>
      <c r="L238" s="236"/>
      <c r="M238" s="236"/>
    </row>
    <row r="239" spans="1:13" ht="19.5" customHeight="1" x14ac:dyDescent="0.25">
      <c r="A239" s="228"/>
      <c r="B239" s="231"/>
      <c r="C239" s="37" t="s">
        <v>227</v>
      </c>
      <c r="D239" s="64">
        <v>0</v>
      </c>
      <c r="E239" s="64">
        <v>0</v>
      </c>
      <c r="F239" s="64">
        <v>0</v>
      </c>
      <c r="G239" s="136">
        <v>0</v>
      </c>
      <c r="H239" s="239"/>
      <c r="I239" s="176"/>
      <c r="J239" s="145"/>
      <c r="K239" s="237"/>
      <c r="L239" s="236"/>
      <c r="M239" s="236"/>
    </row>
    <row r="240" spans="1:13" ht="19.5" customHeight="1" x14ac:dyDescent="0.25">
      <c r="A240" s="229"/>
      <c r="B240" s="232"/>
      <c r="C240" s="37" t="s">
        <v>226</v>
      </c>
      <c r="D240" s="64">
        <v>0</v>
      </c>
      <c r="E240" s="64">
        <v>0</v>
      </c>
      <c r="F240" s="64">
        <v>0</v>
      </c>
      <c r="G240" s="136">
        <v>0</v>
      </c>
      <c r="H240" s="240"/>
      <c r="I240" s="177"/>
      <c r="J240" s="145"/>
      <c r="K240" s="238"/>
      <c r="L240" s="236"/>
      <c r="M240" s="236"/>
    </row>
    <row r="241" spans="1:13" ht="21" customHeight="1" x14ac:dyDescent="0.25">
      <c r="A241" s="227" t="s">
        <v>416</v>
      </c>
      <c r="B241" s="230" t="s">
        <v>417</v>
      </c>
      <c r="C241" s="36" t="s">
        <v>228</v>
      </c>
      <c r="D241" s="39">
        <f>SUM(D242:D245)</f>
        <v>0</v>
      </c>
      <c r="E241" s="64">
        <v>0</v>
      </c>
      <c r="F241" s="64">
        <v>0</v>
      </c>
      <c r="G241" s="136">
        <v>0</v>
      </c>
      <c r="H241" s="188" t="s">
        <v>418</v>
      </c>
      <c r="I241" s="175" t="s">
        <v>162</v>
      </c>
      <c r="J241" s="145" t="s">
        <v>344</v>
      </c>
      <c r="K241" s="233" t="s">
        <v>306</v>
      </c>
      <c r="L241" s="145"/>
      <c r="M241" s="145">
        <v>826</v>
      </c>
    </row>
    <row r="242" spans="1:13" ht="15" customHeight="1" x14ac:dyDescent="0.25">
      <c r="A242" s="228"/>
      <c r="B242" s="231"/>
      <c r="C242" s="37" t="s">
        <v>298</v>
      </c>
      <c r="D242" s="64">
        <v>0</v>
      </c>
      <c r="E242" s="64">
        <v>0</v>
      </c>
      <c r="F242" s="64">
        <v>0</v>
      </c>
      <c r="G242" s="136">
        <v>0</v>
      </c>
      <c r="H242" s="239"/>
      <c r="I242" s="176"/>
      <c r="J242" s="145"/>
      <c r="K242" s="237"/>
      <c r="L242" s="236"/>
      <c r="M242" s="236"/>
    </row>
    <row r="243" spans="1:13" ht="15" customHeight="1" x14ac:dyDescent="0.25">
      <c r="A243" s="228"/>
      <c r="B243" s="231"/>
      <c r="C243" s="37" t="s">
        <v>300</v>
      </c>
      <c r="D243" s="64">
        <v>0</v>
      </c>
      <c r="E243" s="64">
        <v>0</v>
      </c>
      <c r="F243" s="64">
        <v>0</v>
      </c>
      <c r="G243" s="136">
        <v>0</v>
      </c>
      <c r="H243" s="239"/>
      <c r="I243" s="176"/>
      <c r="J243" s="145"/>
      <c r="K243" s="237"/>
      <c r="L243" s="236"/>
      <c r="M243" s="236"/>
    </row>
    <row r="244" spans="1:13" ht="20.25" customHeight="1" x14ac:dyDescent="0.25">
      <c r="A244" s="228"/>
      <c r="B244" s="231"/>
      <c r="C244" s="37" t="s">
        <v>227</v>
      </c>
      <c r="D244" s="64">
        <v>0</v>
      </c>
      <c r="E244" s="64">
        <v>0</v>
      </c>
      <c r="F244" s="64">
        <v>0</v>
      </c>
      <c r="G244" s="136">
        <v>0</v>
      </c>
      <c r="H244" s="239"/>
      <c r="I244" s="176"/>
      <c r="J244" s="145"/>
      <c r="K244" s="237"/>
      <c r="L244" s="236"/>
      <c r="M244" s="236"/>
    </row>
    <row r="245" spans="1:13" ht="30" customHeight="1" x14ac:dyDescent="0.25">
      <c r="A245" s="229"/>
      <c r="B245" s="232"/>
      <c r="C245" s="37" t="s">
        <v>226</v>
      </c>
      <c r="D245" s="64">
        <v>0</v>
      </c>
      <c r="E245" s="64">
        <v>0</v>
      </c>
      <c r="F245" s="64">
        <v>0</v>
      </c>
      <c r="G245" s="136">
        <v>0</v>
      </c>
      <c r="H245" s="240"/>
      <c r="I245" s="177"/>
      <c r="J245" s="145"/>
      <c r="K245" s="238"/>
      <c r="L245" s="236"/>
      <c r="M245" s="236"/>
    </row>
    <row r="246" spans="1:13" ht="28.5" customHeight="1" x14ac:dyDescent="0.25">
      <c r="A246" s="227" t="s">
        <v>419</v>
      </c>
      <c r="B246" s="248" t="s">
        <v>420</v>
      </c>
      <c r="C246" s="36" t="s">
        <v>228</v>
      </c>
      <c r="D246" s="39">
        <f>SUM(D247:D250)</f>
        <v>0</v>
      </c>
      <c r="E246" s="64">
        <v>0</v>
      </c>
      <c r="F246" s="64">
        <v>0</v>
      </c>
      <c r="G246" s="136">
        <v>0</v>
      </c>
      <c r="H246" s="188" t="s">
        <v>421</v>
      </c>
      <c r="I246" s="175" t="s">
        <v>163</v>
      </c>
      <c r="J246" s="175" t="s">
        <v>344</v>
      </c>
      <c r="K246" s="233" t="s">
        <v>306</v>
      </c>
      <c r="L246" s="145"/>
      <c r="M246" s="145">
        <v>826</v>
      </c>
    </row>
    <row r="247" spans="1:13" ht="22.5" customHeight="1" x14ac:dyDescent="0.25">
      <c r="A247" s="228"/>
      <c r="B247" s="249"/>
      <c r="C247" s="37" t="s">
        <v>298</v>
      </c>
      <c r="D247" s="64">
        <v>0</v>
      </c>
      <c r="E247" s="64">
        <v>0</v>
      </c>
      <c r="F247" s="64">
        <v>0</v>
      </c>
      <c r="G247" s="136">
        <v>0</v>
      </c>
      <c r="H247" s="239"/>
      <c r="I247" s="176"/>
      <c r="J247" s="176"/>
      <c r="K247" s="237"/>
      <c r="L247" s="236"/>
      <c r="M247" s="236"/>
    </row>
    <row r="248" spans="1:13" ht="15" customHeight="1" x14ac:dyDescent="0.25">
      <c r="A248" s="228"/>
      <c r="B248" s="249"/>
      <c r="C248" s="37" t="s">
        <v>300</v>
      </c>
      <c r="D248" s="64">
        <v>0</v>
      </c>
      <c r="E248" s="64">
        <v>0</v>
      </c>
      <c r="F248" s="64">
        <v>0</v>
      </c>
      <c r="G248" s="136">
        <v>0</v>
      </c>
      <c r="H248" s="239"/>
      <c r="I248" s="176"/>
      <c r="J248" s="176"/>
      <c r="K248" s="237"/>
      <c r="L248" s="236"/>
      <c r="M248" s="236"/>
    </row>
    <row r="249" spans="1:13" ht="21.75" customHeight="1" x14ac:dyDescent="0.25">
      <c r="A249" s="228"/>
      <c r="B249" s="249"/>
      <c r="C249" s="37" t="s">
        <v>227</v>
      </c>
      <c r="D249" s="64">
        <v>0</v>
      </c>
      <c r="E249" s="64">
        <v>0</v>
      </c>
      <c r="F249" s="64">
        <v>0</v>
      </c>
      <c r="G249" s="136">
        <v>0</v>
      </c>
      <c r="H249" s="239"/>
      <c r="I249" s="176"/>
      <c r="J249" s="176"/>
      <c r="K249" s="237"/>
      <c r="L249" s="236"/>
      <c r="M249" s="236"/>
    </row>
    <row r="250" spans="1:13" ht="54.75" customHeight="1" x14ac:dyDescent="0.25">
      <c r="A250" s="229"/>
      <c r="B250" s="250"/>
      <c r="C250" s="37" t="s">
        <v>226</v>
      </c>
      <c r="D250" s="64">
        <v>0</v>
      </c>
      <c r="E250" s="64">
        <v>0</v>
      </c>
      <c r="F250" s="64">
        <v>0</v>
      </c>
      <c r="G250" s="136">
        <v>0</v>
      </c>
      <c r="H250" s="240"/>
      <c r="I250" s="177"/>
      <c r="J250" s="177"/>
      <c r="K250" s="238"/>
      <c r="L250" s="236"/>
      <c r="M250" s="236"/>
    </row>
    <row r="251" spans="1:13" ht="30" customHeight="1" x14ac:dyDescent="0.25">
      <c r="A251" s="227" t="s">
        <v>422</v>
      </c>
      <c r="B251" s="248" t="s">
        <v>423</v>
      </c>
      <c r="C251" s="36" t="s">
        <v>228</v>
      </c>
      <c r="D251" s="39">
        <f>SUM(D252:D255)</f>
        <v>0</v>
      </c>
      <c r="E251" s="64">
        <v>0</v>
      </c>
      <c r="F251" s="64">
        <v>0</v>
      </c>
      <c r="G251" s="136">
        <v>0</v>
      </c>
      <c r="H251" s="188" t="s">
        <v>225</v>
      </c>
      <c r="I251" s="175" t="s">
        <v>100</v>
      </c>
      <c r="J251" s="145" t="s">
        <v>370</v>
      </c>
      <c r="K251" s="233" t="s">
        <v>306</v>
      </c>
      <c r="L251" s="145"/>
      <c r="M251" s="145">
        <v>826</v>
      </c>
    </row>
    <row r="252" spans="1:13" ht="15" customHeight="1" x14ac:dyDescent="0.25">
      <c r="A252" s="228"/>
      <c r="B252" s="249"/>
      <c r="C252" s="37" t="s">
        <v>298</v>
      </c>
      <c r="D252" s="64">
        <v>0</v>
      </c>
      <c r="E252" s="64">
        <v>0</v>
      </c>
      <c r="F252" s="64">
        <v>0</v>
      </c>
      <c r="G252" s="136">
        <v>0</v>
      </c>
      <c r="H252" s="239"/>
      <c r="I252" s="176"/>
      <c r="J252" s="145"/>
      <c r="K252" s="237"/>
      <c r="L252" s="236"/>
      <c r="M252" s="236"/>
    </row>
    <row r="253" spans="1:13" ht="15" customHeight="1" x14ac:dyDescent="0.25">
      <c r="A253" s="228"/>
      <c r="B253" s="249"/>
      <c r="C253" s="37" t="s">
        <v>300</v>
      </c>
      <c r="D253" s="64">
        <v>0</v>
      </c>
      <c r="E253" s="64">
        <v>0</v>
      </c>
      <c r="F253" s="64">
        <v>0</v>
      </c>
      <c r="G253" s="136">
        <v>0</v>
      </c>
      <c r="H253" s="239"/>
      <c r="I253" s="176"/>
      <c r="J253" s="145"/>
      <c r="K253" s="237"/>
      <c r="L253" s="236"/>
      <c r="M253" s="236"/>
    </row>
    <row r="254" spans="1:13" ht="15" customHeight="1" x14ac:dyDescent="0.25">
      <c r="A254" s="228"/>
      <c r="B254" s="249"/>
      <c r="C254" s="37" t="s">
        <v>227</v>
      </c>
      <c r="D254" s="64">
        <v>0</v>
      </c>
      <c r="E254" s="64">
        <v>0</v>
      </c>
      <c r="F254" s="64">
        <v>0</v>
      </c>
      <c r="G254" s="136">
        <v>0</v>
      </c>
      <c r="H254" s="239"/>
      <c r="I254" s="176"/>
      <c r="J254" s="145"/>
      <c r="K254" s="237"/>
      <c r="L254" s="236"/>
      <c r="M254" s="236"/>
    </row>
    <row r="255" spans="1:13" ht="31.5" customHeight="1" x14ac:dyDescent="0.25">
      <c r="A255" s="229"/>
      <c r="B255" s="250"/>
      <c r="C255" s="37" t="s">
        <v>226</v>
      </c>
      <c r="D255" s="64">
        <v>0</v>
      </c>
      <c r="E255" s="64">
        <v>0</v>
      </c>
      <c r="F255" s="64">
        <v>0</v>
      </c>
      <c r="G255" s="136">
        <v>0</v>
      </c>
      <c r="H255" s="240"/>
      <c r="I255" s="177"/>
      <c r="J255" s="145"/>
      <c r="K255" s="238"/>
      <c r="L255" s="236"/>
      <c r="M255" s="236"/>
    </row>
    <row r="256" spans="1:13" ht="21.75" customHeight="1" x14ac:dyDescent="0.25">
      <c r="A256" s="227" t="s">
        <v>424</v>
      </c>
      <c r="B256" s="248" t="s">
        <v>425</v>
      </c>
      <c r="C256" s="36" t="s">
        <v>228</v>
      </c>
      <c r="D256" s="64">
        <f>SUM(D257:D260)</f>
        <v>0</v>
      </c>
      <c r="E256" s="64">
        <v>0</v>
      </c>
      <c r="F256" s="64">
        <v>0</v>
      </c>
      <c r="G256" s="136">
        <v>0</v>
      </c>
      <c r="H256" s="188" t="s">
        <v>426</v>
      </c>
      <c r="I256" s="175" t="s">
        <v>101</v>
      </c>
      <c r="J256" s="145" t="s">
        <v>344</v>
      </c>
      <c r="K256" s="233" t="s">
        <v>306</v>
      </c>
      <c r="L256" s="145"/>
      <c r="M256" s="145">
        <v>826</v>
      </c>
    </row>
    <row r="257" spans="1:13" ht="15" customHeight="1" x14ac:dyDescent="0.25">
      <c r="A257" s="228"/>
      <c r="B257" s="249"/>
      <c r="C257" s="37" t="s">
        <v>298</v>
      </c>
      <c r="D257" s="64">
        <v>0</v>
      </c>
      <c r="E257" s="64">
        <v>0</v>
      </c>
      <c r="F257" s="64">
        <v>0</v>
      </c>
      <c r="G257" s="136">
        <v>0</v>
      </c>
      <c r="H257" s="239"/>
      <c r="I257" s="176"/>
      <c r="J257" s="145"/>
      <c r="K257" s="237"/>
      <c r="L257" s="236"/>
      <c r="M257" s="236"/>
    </row>
    <row r="258" spans="1:13" ht="15" customHeight="1" x14ac:dyDescent="0.25">
      <c r="A258" s="228"/>
      <c r="B258" s="249"/>
      <c r="C258" s="37" t="s">
        <v>300</v>
      </c>
      <c r="D258" s="64">
        <v>0</v>
      </c>
      <c r="E258" s="64">
        <v>0</v>
      </c>
      <c r="F258" s="64">
        <v>0</v>
      </c>
      <c r="G258" s="136">
        <v>0</v>
      </c>
      <c r="H258" s="239"/>
      <c r="I258" s="176"/>
      <c r="J258" s="145"/>
      <c r="K258" s="237"/>
      <c r="L258" s="236"/>
      <c r="M258" s="236"/>
    </row>
    <row r="259" spans="1:13" ht="18" customHeight="1" x14ac:dyDescent="0.25">
      <c r="A259" s="228"/>
      <c r="B259" s="249"/>
      <c r="C259" s="37" t="s">
        <v>227</v>
      </c>
      <c r="D259" s="64">
        <v>0</v>
      </c>
      <c r="E259" s="64">
        <v>0</v>
      </c>
      <c r="F259" s="64">
        <v>0</v>
      </c>
      <c r="G259" s="136">
        <v>0</v>
      </c>
      <c r="H259" s="239"/>
      <c r="I259" s="176"/>
      <c r="J259" s="145"/>
      <c r="K259" s="237"/>
      <c r="L259" s="236"/>
      <c r="M259" s="236"/>
    </row>
    <row r="260" spans="1:13" ht="30" customHeight="1" x14ac:dyDescent="0.25">
      <c r="A260" s="229"/>
      <c r="B260" s="250"/>
      <c r="C260" s="37" t="s">
        <v>226</v>
      </c>
      <c r="D260" s="64">
        <v>0</v>
      </c>
      <c r="E260" s="64">
        <v>0</v>
      </c>
      <c r="F260" s="64">
        <v>0</v>
      </c>
      <c r="G260" s="136">
        <v>0</v>
      </c>
      <c r="H260" s="240"/>
      <c r="I260" s="177"/>
      <c r="J260" s="145"/>
      <c r="K260" s="238"/>
      <c r="L260" s="236"/>
      <c r="M260" s="236"/>
    </row>
    <row r="261" spans="1:13" ht="27" customHeight="1" x14ac:dyDescent="0.25">
      <c r="A261" s="227" t="s">
        <v>249</v>
      </c>
      <c r="B261" s="230" t="s">
        <v>427</v>
      </c>
      <c r="C261" s="36" t="s">
        <v>228</v>
      </c>
      <c r="D261" s="39">
        <f>SUM(D262:D265)</f>
        <v>108023.52899999999</v>
      </c>
      <c r="E261" s="39">
        <f>SUM(E262:E265)</f>
        <v>54774.124000000003</v>
      </c>
      <c r="F261" s="39">
        <f>SUM(F262:F265)</f>
        <v>53013.574000000001</v>
      </c>
      <c r="G261" s="135">
        <f>SUM(G262:G265)</f>
        <v>49.075950851411271</v>
      </c>
      <c r="H261" s="251"/>
      <c r="I261" s="85" t="s">
        <v>296</v>
      </c>
      <c r="J261" s="85">
        <v>4</v>
      </c>
      <c r="K261" s="233" t="s">
        <v>428</v>
      </c>
      <c r="L261" s="145"/>
      <c r="M261" s="175">
        <v>826</v>
      </c>
    </row>
    <row r="262" spans="1:13" ht="21" customHeight="1" x14ac:dyDescent="0.25">
      <c r="A262" s="228"/>
      <c r="B262" s="231"/>
      <c r="C262" s="37" t="s">
        <v>298</v>
      </c>
      <c r="D262" s="64">
        <f t="shared" ref="D262:G265" si="17">D267+D272+D277+D282</f>
        <v>108023.52899999999</v>
      </c>
      <c r="E262" s="64">
        <f t="shared" si="17"/>
        <v>54774.124000000003</v>
      </c>
      <c r="F262" s="64">
        <f>F267+F272+F277+F282</f>
        <v>53013.574000000001</v>
      </c>
      <c r="G262" s="136">
        <f>F262/D262*100</f>
        <v>49.075950851411271</v>
      </c>
      <c r="H262" s="252"/>
      <c r="I262" s="85" t="s">
        <v>299</v>
      </c>
      <c r="J262" s="85">
        <v>0</v>
      </c>
      <c r="K262" s="237"/>
      <c r="L262" s="236"/>
      <c r="M262" s="176"/>
    </row>
    <row r="263" spans="1:13" ht="25.5" customHeight="1" x14ac:dyDescent="0.25">
      <c r="A263" s="228"/>
      <c r="B263" s="231"/>
      <c r="C263" s="37" t="s">
        <v>300</v>
      </c>
      <c r="D263" s="64">
        <f t="shared" si="17"/>
        <v>0</v>
      </c>
      <c r="E263" s="64">
        <f t="shared" si="17"/>
        <v>0</v>
      </c>
      <c r="F263" s="64">
        <f t="shared" si="17"/>
        <v>0</v>
      </c>
      <c r="G263" s="136">
        <f t="shared" si="17"/>
        <v>0</v>
      </c>
      <c r="H263" s="252"/>
      <c r="I263" s="85" t="s">
        <v>301</v>
      </c>
      <c r="J263" s="85">
        <v>2</v>
      </c>
      <c r="K263" s="237"/>
      <c r="L263" s="236"/>
      <c r="M263" s="176"/>
    </row>
    <row r="264" spans="1:13" ht="20.25" customHeight="1" x14ac:dyDescent="0.25">
      <c r="A264" s="228"/>
      <c r="B264" s="231"/>
      <c r="C264" s="37" t="s">
        <v>227</v>
      </c>
      <c r="D264" s="64">
        <f t="shared" si="17"/>
        <v>0</v>
      </c>
      <c r="E264" s="64">
        <f t="shared" si="17"/>
        <v>0</v>
      </c>
      <c r="F264" s="64">
        <f t="shared" si="17"/>
        <v>0</v>
      </c>
      <c r="G264" s="136">
        <f t="shared" si="17"/>
        <v>0</v>
      </c>
      <c r="H264" s="252"/>
      <c r="I264" s="85" t="s">
        <v>302</v>
      </c>
      <c r="J264" s="85">
        <v>2</v>
      </c>
      <c r="K264" s="237"/>
      <c r="L264" s="236"/>
      <c r="M264" s="176"/>
    </row>
    <row r="265" spans="1:13" ht="22.5" customHeight="1" x14ac:dyDescent="0.25">
      <c r="A265" s="229"/>
      <c r="B265" s="232"/>
      <c r="C265" s="37" t="s">
        <v>226</v>
      </c>
      <c r="D265" s="64">
        <f t="shared" si="17"/>
        <v>0</v>
      </c>
      <c r="E265" s="64">
        <f t="shared" si="17"/>
        <v>0</v>
      </c>
      <c r="F265" s="64">
        <f t="shared" si="17"/>
        <v>0</v>
      </c>
      <c r="G265" s="136">
        <f t="shared" si="17"/>
        <v>0</v>
      </c>
      <c r="H265" s="253"/>
      <c r="I265" s="85" t="s">
        <v>303</v>
      </c>
      <c r="J265" s="94">
        <f>(J262+0.5*J263)/J261</f>
        <v>0.25</v>
      </c>
      <c r="K265" s="238"/>
      <c r="L265" s="236"/>
      <c r="M265" s="177"/>
    </row>
    <row r="266" spans="1:13" ht="28.5" customHeight="1" x14ac:dyDescent="0.25">
      <c r="A266" s="227" t="s">
        <v>429</v>
      </c>
      <c r="B266" s="230" t="s">
        <v>430</v>
      </c>
      <c r="C266" s="36" t="s">
        <v>228</v>
      </c>
      <c r="D266" s="39">
        <f>SUM(D267:D270)</f>
        <v>489.62</v>
      </c>
      <c r="E266" s="39">
        <f>SUM(E267:E270)</f>
        <v>108.70699999999999</v>
      </c>
      <c r="F266" s="39">
        <f>SUM(F267:F270)</f>
        <v>108.70699999999999</v>
      </c>
      <c r="G266" s="135">
        <f>SUM(G267:G270)</f>
        <v>22.20232016665986</v>
      </c>
      <c r="H266" s="247" t="s">
        <v>431</v>
      </c>
      <c r="I266" s="175" t="s">
        <v>94</v>
      </c>
      <c r="J266" s="145" t="s">
        <v>370</v>
      </c>
      <c r="K266" s="233" t="s">
        <v>428</v>
      </c>
      <c r="L266" s="145" t="s">
        <v>164</v>
      </c>
      <c r="M266" s="145">
        <v>826</v>
      </c>
    </row>
    <row r="267" spans="1:13" ht="27" customHeight="1" x14ac:dyDescent="0.25">
      <c r="A267" s="228"/>
      <c r="B267" s="231"/>
      <c r="C267" s="37" t="s">
        <v>298</v>
      </c>
      <c r="D267" s="64">
        <v>489.62</v>
      </c>
      <c r="E267" s="64">
        <v>108.70699999999999</v>
      </c>
      <c r="F267" s="64">
        <v>108.70699999999999</v>
      </c>
      <c r="G267" s="93">
        <f>F267/D267*100</f>
        <v>22.20232016665986</v>
      </c>
      <c r="H267" s="239"/>
      <c r="I267" s="176"/>
      <c r="J267" s="145"/>
      <c r="K267" s="237"/>
      <c r="L267" s="236"/>
      <c r="M267" s="236"/>
    </row>
    <row r="268" spans="1:13" ht="21" customHeight="1" x14ac:dyDescent="0.25">
      <c r="A268" s="228"/>
      <c r="B268" s="231"/>
      <c r="C268" s="37" t="s">
        <v>300</v>
      </c>
      <c r="D268" s="64">
        <v>0</v>
      </c>
      <c r="E268" s="64">
        <v>0</v>
      </c>
      <c r="F268" s="64">
        <v>0</v>
      </c>
      <c r="G268" s="136">
        <v>0</v>
      </c>
      <c r="H268" s="239"/>
      <c r="I268" s="176"/>
      <c r="J268" s="145"/>
      <c r="K268" s="237"/>
      <c r="L268" s="236"/>
      <c r="M268" s="236"/>
    </row>
    <row r="269" spans="1:13" ht="20.25" customHeight="1" x14ac:dyDescent="0.25">
      <c r="A269" s="228"/>
      <c r="B269" s="231"/>
      <c r="C269" s="37" t="s">
        <v>227</v>
      </c>
      <c r="D269" s="64">
        <v>0</v>
      </c>
      <c r="E269" s="64">
        <v>0</v>
      </c>
      <c r="F269" s="64">
        <v>0</v>
      </c>
      <c r="G269" s="136">
        <v>0</v>
      </c>
      <c r="H269" s="239"/>
      <c r="I269" s="176"/>
      <c r="J269" s="145"/>
      <c r="K269" s="237"/>
      <c r="L269" s="236"/>
      <c r="M269" s="236"/>
    </row>
    <row r="270" spans="1:13" ht="34.5" customHeight="1" x14ac:dyDescent="0.25">
      <c r="A270" s="229"/>
      <c r="B270" s="232"/>
      <c r="C270" s="37" t="s">
        <v>226</v>
      </c>
      <c r="D270" s="64">
        <v>0</v>
      </c>
      <c r="E270" s="64">
        <v>0</v>
      </c>
      <c r="F270" s="64">
        <v>0</v>
      </c>
      <c r="G270" s="136">
        <v>0</v>
      </c>
      <c r="H270" s="240"/>
      <c r="I270" s="177"/>
      <c r="J270" s="145"/>
      <c r="K270" s="238"/>
      <c r="L270" s="236"/>
      <c r="M270" s="236"/>
    </row>
    <row r="271" spans="1:13" ht="30.75" customHeight="1" x14ac:dyDescent="0.25">
      <c r="A271" s="254" t="s">
        <v>432</v>
      </c>
      <c r="B271" s="185" t="s">
        <v>433</v>
      </c>
      <c r="C271" s="36" t="s">
        <v>228</v>
      </c>
      <c r="D271" s="39">
        <f>SUM(D272:D275)</f>
        <v>412.971</v>
      </c>
      <c r="E271" s="39">
        <f>SUM(E272:E275)</f>
        <v>120.38</v>
      </c>
      <c r="F271" s="39">
        <f>SUM(F272:F275)</f>
        <v>120.38</v>
      </c>
      <c r="G271" s="135">
        <f>SUM(G272:G275)</f>
        <v>29.149746592375735</v>
      </c>
      <c r="H271" s="259" t="s">
        <v>434</v>
      </c>
      <c r="I271" s="175" t="s">
        <v>435</v>
      </c>
      <c r="J271" s="175" t="s">
        <v>370</v>
      </c>
      <c r="K271" s="233" t="s">
        <v>428</v>
      </c>
      <c r="L271" s="145" t="s">
        <v>102</v>
      </c>
      <c r="M271" s="145">
        <v>826</v>
      </c>
    </row>
    <row r="272" spans="1:13" ht="20.25" customHeight="1" x14ac:dyDescent="0.25">
      <c r="A272" s="255"/>
      <c r="B272" s="186"/>
      <c r="C272" s="37" t="s">
        <v>298</v>
      </c>
      <c r="D272" s="64">
        <v>412.971</v>
      </c>
      <c r="E272" s="64">
        <v>120.38</v>
      </c>
      <c r="F272" s="64">
        <v>120.38</v>
      </c>
      <c r="G272" s="93">
        <f>F272/D272*100</f>
        <v>29.149746592375735</v>
      </c>
      <c r="H272" s="260"/>
      <c r="I272" s="176"/>
      <c r="J272" s="176"/>
      <c r="K272" s="237"/>
      <c r="L272" s="236"/>
      <c r="M272" s="236"/>
    </row>
    <row r="273" spans="1:13" ht="16.5" customHeight="1" x14ac:dyDescent="0.25">
      <c r="A273" s="255"/>
      <c r="B273" s="186"/>
      <c r="C273" s="37" t="s">
        <v>300</v>
      </c>
      <c r="D273" s="64">
        <v>0</v>
      </c>
      <c r="E273" s="64">
        <v>0</v>
      </c>
      <c r="F273" s="64">
        <v>0</v>
      </c>
      <c r="G273" s="136">
        <v>0</v>
      </c>
      <c r="H273" s="260"/>
      <c r="I273" s="176"/>
      <c r="J273" s="176"/>
      <c r="K273" s="237"/>
      <c r="L273" s="236"/>
      <c r="M273" s="236"/>
    </row>
    <row r="274" spans="1:13" ht="18.75" customHeight="1" x14ac:dyDescent="0.25">
      <c r="A274" s="255"/>
      <c r="B274" s="186"/>
      <c r="C274" s="37" t="s">
        <v>227</v>
      </c>
      <c r="D274" s="64">
        <v>0</v>
      </c>
      <c r="E274" s="64">
        <v>0</v>
      </c>
      <c r="F274" s="64">
        <v>0</v>
      </c>
      <c r="G274" s="136">
        <v>0</v>
      </c>
      <c r="H274" s="260"/>
      <c r="I274" s="176"/>
      <c r="J274" s="176"/>
      <c r="K274" s="237"/>
      <c r="L274" s="236"/>
      <c r="M274" s="236"/>
    </row>
    <row r="275" spans="1:13" ht="15" customHeight="1" x14ac:dyDescent="0.25">
      <c r="A275" s="256"/>
      <c r="B275" s="187"/>
      <c r="C275" s="37" t="s">
        <v>226</v>
      </c>
      <c r="D275" s="64">
        <v>0</v>
      </c>
      <c r="E275" s="64">
        <v>0</v>
      </c>
      <c r="F275" s="64">
        <v>0</v>
      </c>
      <c r="G275" s="136">
        <v>0</v>
      </c>
      <c r="H275" s="261"/>
      <c r="I275" s="177"/>
      <c r="J275" s="177"/>
      <c r="K275" s="238"/>
      <c r="L275" s="236"/>
      <c r="M275" s="236"/>
    </row>
    <row r="276" spans="1:13" ht="20.25" customHeight="1" x14ac:dyDescent="0.25">
      <c r="A276" s="254" t="s">
        <v>436</v>
      </c>
      <c r="B276" s="166" t="s">
        <v>437</v>
      </c>
      <c r="C276" s="36" t="s">
        <v>228</v>
      </c>
      <c r="D276" s="39">
        <f>SUM(D277:D280)</f>
        <v>1216.4000000000001</v>
      </c>
      <c r="E276" s="39">
        <f>SUM(E277:E280)</f>
        <v>885.03700000000003</v>
      </c>
      <c r="F276" s="39">
        <f>SUM(F277:F280)</f>
        <v>885.03700000000003</v>
      </c>
      <c r="G276" s="135">
        <f>SUM(G277:G280)</f>
        <v>72.758714238737255</v>
      </c>
      <c r="H276" s="247" t="s">
        <v>438</v>
      </c>
      <c r="I276" s="175" t="s">
        <v>165</v>
      </c>
      <c r="J276" s="175" t="s">
        <v>344</v>
      </c>
      <c r="K276" s="233" t="s">
        <v>428</v>
      </c>
      <c r="L276" s="145"/>
      <c r="M276" s="145">
        <v>826</v>
      </c>
    </row>
    <row r="277" spans="1:13" ht="15" customHeight="1" x14ac:dyDescent="0.25">
      <c r="A277" s="255"/>
      <c r="B277" s="167"/>
      <c r="C277" s="37" t="s">
        <v>298</v>
      </c>
      <c r="D277" s="64">
        <v>1216.4000000000001</v>
      </c>
      <c r="E277" s="64">
        <v>885.03700000000003</v>
      </c>
      <c r="F277" s="64">
        <v>885.03700000000003</v>
      </c>
      <c r="G277" s="93">
        <f>F277/D277*100</f>
        <v>72.758714238737255</v>
      </c>
      <c r="H277" s="239"/>
      <c r="I277" s="176"/>
      <c r="J277" s="176"/>
      <c r="K277" s="237"/>
      <c r="L277" s="236"/>
      <c r="M277" s="236"/>
    </row>
    <row r="278" spans="1:13" ht="15" customHeight="1" x14ac:dyDescent="0.25">
      <c r="A278" s="255"/>
      <c r="B278" s="167"/>
      <c r="C278" s="37" t="s">
        <v>300</v>
      </c>
      <c r="D278" s="64">
        <v>0</v>
      </c>
      <c r="E278" s="64">
        <v>0</v>
      </c>
      <c r="F278" s="64">
        <v>0</v>
      </c>
      <c r="G278" s="136">
        <v>0</v>
      </c>
      <c r="H278" s="239"/>
      <c r="I278" s="176"/>
      <c r="J278" s="176"/>
      <c r="K278" s="237"/>
      <c r="L278" s="236"/>
      <c r="M278" s="236"/>
    </row>
    <row r="279" spans="1:13" ht="15" customHeight="1" x14ac:dyDescent="0.25">
      <c r="A279" s="255"/>
      <c r="B279" s="167"/>
      <c r="C279" s="37" t="s">
        <v>227</v>
      </c>
      <c r="D279" s="64">
        <v>0</v>
      </c>
      <c r="E279" s="64">
        <v>0</v>
      </c>
      <c r="F279" s="64">
        <v>0</v>
      </c>
      <c r="G279" s="136">
        <v>0</v>
      </c>
      <c r="H279" s="239"/>
      <c r="I279" s="176"/>
      <c r="J279" s="176"/>
      <c r="K279" s="237"/>
      <c r="L279" s="236"/>
      <c r="M279" s="236"/>
    </row>
    <row r="280" spans="1:13" ht="23.25" customHeight="1" x14ac:dyDescent="0.25">
      <c r="A280" s="256"/>
      <c r="B280" s="168"/>
      <c r="C280" s="37" t="s">
        <v>226</v>
      </c>
      <c r="D280" s="64">
        <v>0</v>
      </c>
      <c r="E280" s="64">
        <v>0</v>
      </c>
      <c r="F280" s="64">
        <v>0</v>
      </c>
      <c r="G280" s="136">
        <v>0</v>
      </c>
      <c r="H280" s="240"/>
      <c r="I280" s="177"/>
      <c r="J280" s="177"/>
      <c r="K280" s="238"/>
      <c r="L280" s="236"/>
      <c r="M280" s="236"/>
    </row>
    <row r="281" spans="1:13" ht="68.25" customHeight="1" x14ac:dyDescent="0.25">
      <c r="A281" s="227" t="s">
        <v>439</v>
      </c>
      <c r="B281" s="224" t="s">
        <v>440</v>
      </c>
      <c r="C281" s="36" t="s">
        <v>228</v>
      </c>
      <c r="D281" s="39">
        <f>SUM(D282:D285)</f>
        <v>105904.538</v>
      </c>
      <c r="E281" s="39">
        <f>SUM(E282:E285)</f>
        <v>53660</v>
      </c>
      <c r="F281" s="39">
        <f>SUM(F282:F285)</f>
        <v>51899.45</v>
      </c>
      <c r="G281" s="135">
        <f>SUM(G282:G285)</f>
        <v>49.005879238149355</v>
      </c>
      <c r="H281" s="262" t="s">
        <v>441</v>
      </c>
      <c r="I281" s="259" t="s">
        <v>166</v>
      </c>
      <c r="J281" s="233" t="s">
        <v>344</v>
      </c>
      <c r="K281" s="233" t="s">
        <v>428</v>
      </c>
      <c r="L281" s="145"/>
      <c r="M281" s="145">
        <v>826</v>
      </c>
    </row>
    <row r="282" spans="1:13" ht="54" customHeight="1" x14ac:dyDescent="0.25">
      <c r="A282" s="228"/>
      <c r="B282" s="225"/>
      <c r="C282" s="37" t="s">
        <v>298</v>
      </c>
      <c r="D282" s="64">
        <v>105904.538</v>
      </c>
      <c r="E282" s="64">
        <v>53660</v>
      </c>
      <c r="F282" s="64">
        <v>51899.45</v>
      </c>
      <c r="G282" s="93">
        <f>F282/D282*100</f>
        <v>49.005879238149355</v>
      </c>
      <c r="H282" s="263"/>
      <c r="I282" s="265"/>
      <c r="J282" s="257"/>
      <c r="K282" s="237"/>
      <c r="L282" s="236"/>
      <c r="M282" s="236"/>
    </row>
    <row r="283" spans="1:13" ht="34.5" customHeight="1" x14ac:dyDescent="0.25">
      <c r="A283" s="228"/>
      <c r="B283" s="225"/>
      <c r="C283" s="37" t="s">
        <v>300</v>
      </c>
      <c r="D283" s="64">
        <v>0</v>
      </c>
      <c r="E283" s="64">
        <v>0</v>
      </c>
      <c r="F283" s="64">
        <v>0</v>
      </c>
      <c r="G283" s="136">
        <v>0</v>
      </c>
      <c r="H283" s="263"/>
      <c r="I283" s="265"/>
      <c r="J283" s="257"/>
      <c r="K283" s="237"/>
      <c r="L283" s="236"/>
      <c r="M283" s="236"/>
    </row>
    <row r="284" spans="1:13" ht="41.25" customHeight="1" x14ac:dyDescent="0.25">
      <c r="A284" s="228"/>
      <c r="B284" s="225"/>
      <c r="C284" s="37" t="s">
        <v>227</v>
      </c>
      <c r="D284" s="64">
        <v>0</v>
      </c>
      <c r="E284" s="64">
        <v>0</v>
      </c>
      <c r="F284" s="64">
        <v>0</v>
      </c>
      <c r="G284" s="136">
        <v>0</v>
      </c>
      <c r="H284" s="263"/>
      <c r="I284" s="265"/>
      <c r="J284" s="257"/>
      <c r="K284" s="237"/>
      <c r="L284" s="236"/>
      <c r="M284" s="236"/>
    </row>
    <row r="285" spans="1:13" ht="104.25" customHeight="1" x14ac:dyDescent="0.25">
      <c r="A285" s="229"/>
      <c r="B285" s="226"/>
      <c r="C285" s="37" t="s">
        <v>226</v>
      </c>
      <c r="D285" s="64">
        <v>0</v>
      </c>
      <c r="E285" s="64">
        <v>0</v>
      </c>
      <c r="F285" s="64">
        <v>0</v>
      </c>
      <c r="G285" s="136">
        <v>0</v>
      </c>
      <c r="H285" s="264"/>
      <c r="I285" s="266"/>
      <c r="J285" s="258"/>
      <c r="K285" s="238"/>
      <c r="L285" s="236"/>
      <c r="M285" s="236"/>
    </row>
    <row r="286" spans="1:13" ht="26.25" customHeight="1" x14ac:dyDescent="0.25">
      <c r="A286" s="267" t="s">
        <v>250</v>
      </c>
      <c r="B286" s="230" t="s">
        <v>167</v>
      </c>
      <c r="C286" s="36" t="s">
        <v>228</v>
      </c>
      <c r="D286" s="39">
        <f>SUM(D287:D290)</f>
        <v>4609.03</v>
      </c>
      <c r="E286" s="39">
        <f>SUM(E287:E290)</f>
        <v>965.702</v>
      </c>
      <c r="F286" s="39">
        <f>SUM(F287:F290)</f>
        <v>965.702</v>
      </c>
      <c r="G286" s="135">
        <f>SUM(G287:G290)</f>
        <v>20.95239128406628</v>
      </c>
      <c r="H286" s="247"/>
      <c r="I286" s="97" t="s">
        <v>296</v>
      </c>
      <c r="J286" s="97">
        <v>4</v>
      </c>
      <c r="K286" s="233" t="s">
        <v>428</v>
      </c>
      <c r="L286" s="145"/>
      <c r="M286" s="175">
        <v>826</v>
      </c>
    </row>
    <row r="287" spans="1:13" ht="22.5" customHeight="1" x14ac:dyDescent="0.25">
      <c r="A287" s="268"/>
      <c r="B287" s="231"/>
      <c r="C287" s="37" t="s">
        <v>298</v>
      </c>
      <c r="D287" s="64">
        <f t="shared" ref="D287:G290" si="18">D297+D302+D292</f>
        <v>4609.03</v>
      </c>
      <c r="E287" s="64">
        <f t="shared" si="18"/>
        <v>965.702</v>
      </c>
      <c r="F287" s="64">
        <f t="shared" si="18"/>
        <v>965.702</v>
      </c>
      <c r="G287" s="136">
        <f>F287/D287*100</f>
        <v>20.95239128406628</v>
      </c>
      <c r="H287" s="239"/>
      <c r="I287" s="98" t="s">
        <v>299</v>
      </c>
      <c r="J287" s="99">
        <v>0</v>
      </c>
      <c r="K287" s="237"/>
      <c r="L287" s="236"/>
      <c r="M287" s="176"/>
    </row>
    <row r="288" spans="1:13" ht="21" customHeight="1" x14ac:dyDescent="0.25">
      <c r="A288" s="268"/>
      <c r="B288" s="231"/>
      <c r="C288" s="37" t="s">
        <v>300</v>
      </c>
      <c r="D288" s="64">
        <f t="shared" si="18"/>
        <v>0</v>
      </c>
      <c r="E288" s="64">
        <f t="shared" si="18"/>
        <v>0</v>
      </c>
      <c r="F288" s="64">
        <f t="shared" si="18"/>
        <v>0</v>
      </c>
      <c r="G288" s="136">
        <f t="shared" si="18"/>
        <v>0</v>
      </c>
      <c r="H288" s="239"/>
      <c r="I288" s="98" t="s">
        <v>301</v>
      </c>
      <c r="J288" s="99">
        <v>2</v>
      </c>
      <c r="K288" s="237"/>
      <c r="L288" s="236"/>
      <c r="M288" s="176"/>
    </row>
    <row r="289" spans="1:13" ht="21.75" customHeight="1" x14ac:dyDescent="0.25">
      <c r="A289" s="268"/>
      <c r="B289" s="231"/>
      <c r="C289" s="37" t="s">
        <v>227</v>
      </c>
      <c r="D289" s="64">
        <f t="shared" si="18"/>
        <v>0</v>
      </c>
      <c r="E289" s="64">
        <f t="shared" si="18"/>
        <v>0</v>
      </c>
      <c r="F289" s="64">
        <f t="shared" si="18"/>
        <v>0</v>
      </c>
      <c r="G289" s="136">
        <f t="shared" si="18"/>
        <v>0</v>
      </c>
      <c r="H289" s="239"/>
      <c r="I289" s="98" t="s">
        <v>302</v>
      </c>
      <c r="J289" s="99">
        <v>2</v>
      </c>
      <c r="K289" s="237"/>
      <c r="L289" s="236"/>
      <c r="M289" s="176"/>
    </row>
    <row r="290" spans="1:13" ht="21.75" customHeight="1" x14ac:dyDescent="0.25">
      <c r="A290" s="269"/>
      <c r="B290" s="232"/>
      <c r="C290" s="37" t="s">
        <v>226</v>
      </c>
      <c r="D290" s="64">
        <f t="shared" si="18"/>
        <v>0</v>
      </c>
      <c r="E290" s="64">
        <f t="shared" si="18"/>
        <v>0</v>
      </c>
      <c r="F290" s="64">
        <f t="shared" si="18"/>
        <v>0</v>
      </c>
      <c r="G290" s="136">
        <f t="shared" si="18"/>
        <v>0</v>
      </c>
      <c r="H290" s="240"/>
      <c r="I290" s="98" t="s">
        <v>303</v>
      </c>
      <c r="J290" s="94">
        <f>(J287+0.5*J288)/J286</f>
        <v>0.25</v>
      </c>
      <c r="K290" s="238"/>
      <c r="L290" s="236"/>
      <c r="M290" s="177"/>
    </row>
    <row r="291" spans="1:13" ht="54" customHeight="1" x14ac:dyDescent="0.25">
      <c r="A291" s="227" t="s">
        <v>442</v>
      </c>
      <c r="B291" s="166" t="s">
        <v>443</v>
      </c>
      <c r="C291" s="36" t="s">
        <v>228</v>
      </c>
      <c r="D291" s="39">
        <f>SUM(D292:D295)</f>
        <v>1997.2</v>
      </c>
      <c r="E291" s="39">
        <f>SUM(E292:E295)</f>
        <v>0</v>
      </c>
      <c r="F291" s="39">
        <f>SUM(F292:F295)</f>
        <v>0</v>
      </c>
      <c r="G291" s="135">
        <f>SUM(G292:G295)</f>
        <v>0</v>
      </c>
      <c r="H291" s="262" t="s">
        <v>444</v>
      </c>
      <c r="I291" s="272" t="s">
        <v>168</v>
      </c>
      <c r="J291" s="270" t="s">
        <v>370</v>
      </c>
      <c r="K291" s="233" t="s">
        <v>428</v>
      </c>
      <c r="L291" s="169" t="s">
        <v>169</v>
      </c>
      <c r="M291" s="145">
        <v>826</v>
      </c>
    </row>
    <row r="292" spans="1:13" ht="44.25" customHeight="1" x14ac:dyDescent="0.25">
      <c r="A292" s="228"/>
      <c r="B292" s="167"/>
      <c r="C292" s="37" t="s">
        <v>298</v>
      </c>
      <c r="D292" s="64">
        <v>1997.2</v>
      </c>
      <c r="E292" s="64">
        <v>0</v>
      </c>
      <c r="F292" s="64">
        <v>0</v>
      </c>
      <c r="G292" s="136">
        <f>F292/D292*100</f>
        <v>0</v>
      </c>
      <c r="H292" s="263"/>
      <c r="I292" s="273"/>
      <c r="J292" s="271"/>
      <c r="K292" s="237"/>
      <c r="L292" s="265"/>
      <c r="M292" s="236"/>
    </row>
    <row r="293" spans="1:13" ht="29.25" customHeight="1" x14ac:dyDescent="0.25">
      <c r="A293" s="228"/>
      <c r="B293" s="167"/>
      <c r="C293" s="37" t="s">
        <v>300</v>
      </c>
      <c r="D293" s="64">
        <v>0</v>
      </c>
      <c r="E293" s="64">
        <v>0</v>
      </c>
      <c r="F293" s="64">
        <v>0</v>
      </c>
      <c r="G293" s="136">
        <v>0</v>
      </c>
      <c r="H293" s="263"/>
      <c r="I293" s="273"/>
      <c r="J293" s="271"/>
      <c r="K293" s="237"/>
      <c r="L293" s="265"/>
      <c r="M293" s="236"/>
    </row>
    <row r="294" spans="1:13" ht="32.25" customHeight="1" x14ac:dyDescent="0.25">
      <c r="A294" s="228"/>
      <c r="B294" s="167"/>
      <c r="C294" s="37" t="s">
        <v>227</v>
      </c>
      <c r="D294" s="64">
        <v>0</v>
      </c>
      <c r="E294" s="64">
        <v>0</v>
      </c>
      <c r="F294" s="64">
        <v>0</v>
      </c>
      <c r="G294" s="136">
        <v>0</v>
      </c>
      <c r="H294" s="263"/>
      <c r="I294" s="273"/>
      <c r="J294" s="271"/>
      <c r="K294" s="237"/>
      <c r="L294" s="265"/>
      <c r="M294" s="236"/>
    </row>
    <row r="295" spans="1:13" ht="49.5" customHeight="1" x14ac:dyDescent="0.25">
      <c r="A295" s="229"/>
      <c r="B295" s="168"/>
      <c r="C295" s="37" t="s">
        <v>226</v>
      </c>
      <c r="D295" s="64">
        <v>0</v>
      </c>
      <c r="E295" s="64">
        <v>0</v>
      </c>
      <c r="F295" s="64">
        <v>0</v>
      </c>
      <c r="G295" s="136">
        <v>0</v>
      </c>
      <c r="H295" s="264"/>
      <c r="I295" s="273"/>
      <c r="J295" s="271"/>
      <c r="K295" s="238"/>
      <c r="L295" s="266"/>
      <c r="M295" s="236"/>
    </row>
    <row r="296" spans="1:13" ht="49.5" customHeight="1" x14ac:dyDescent="0.25">
      <c r="A296" s="227" t="s">
        <v>445</v>
      </c>
      <c r="B296" s="166" t="s">
        <v>446</v>
      </c>
      <c r="C296" s="36" t="s">
        <v>228</v>
      </c>
      <c r="D296" s="39">
        <f>SUM(D297:D300)</f>
        <v>2192</v>
      </c>
      <c r="E296" s="39">
        <f>SUM(E297:E300)</f>
        <v>852.89200000000005</v>
      </c>
      <c r="F296" s="39">
        <f>SUM(F297:F300)</f>
        <v>852.89200000000005</v>
      </c>
      <c r="G296" s="135">
        <f>SUM(G297:G300)</f>
        <v>38.909306569343066</v>
      </c>
      <c r="H296" s="247" t="s">
        <v>447</v>
      </c>
      <c r="I296" s="259" t="s">
        <v>197</v>
      </c>
      <c r="J296" s="270" t="s">
        <v>344</v>
      </c>
      <c r="K296" s="233" t="s">
        <v>428</v>
      </c>
      <c r="L296" s="169" t="s">
        <v>164</v>
      </c>
      <c r="M296" s="145">
        <v>826</v>
      </c>
    </row>
    <row r="297" spans="1:13" ht="39" customHeight="1" x14ac:dyDescent="0.25">
      <c r="A297" s="228"/>
      <c r="B297" s="167"/>
      <c r="C297" s="37" t="s">
        <v>298</v>
      </c>
      <c r="D297" s="64">
        <v>2192</v>
      </c>
      <c r="E297" s="64">
        <v>852.89200000000005</v>
      </c>
      <c r="F297" s="64">
        <v>852.89200000000005</v>
      </c>
      <c r="G297" s="136">
        <f>F297/D297*100</f>
        <v>38.909306569343066</v>
      </c>
      <c r="H297" s="239"/>
      <c r="I297" s="265"/>
      <c r="J297" s="271"/>
      <c r="K297" s="237"/>
      <c r="L297" s="260"/>
      <c r="M297" s="236"/>
    </row>
    <row r="298" spans="1:13" ht="31.5" customHeight="1" x14ac:dyDescent="0.25">
      <c r="A298" s="228"/>
      <c r="B298" s="167"/>
      <c r="C298" s="37" t="s">
        <v>300</v>
      </c>
      <c r="D298" s="64">
        <v>0</v>
      </c>
      <c r="E298" s="64">
        <v>0</v>
      </c>
      <c r="F298" s="64">
        <v>0</v>
      </c>
      <c r="G298" s="136">
        <v>0</v>
      </c>
      <c r="H298" s="239"/>
      <c r="I298" s="265"/>
      <c r="J298" s="271"/>
      <c r="K298" s="237"/>
      <c r="L298" s="260"/>
      <c r="M298" s="236"/>
    </row>
    <row r="299" spans="1:13" ht="26.25" customHeight="1" x14ac:dyDescent="0.25">
      <c r="A299" s="228"/>
      <c r="B299" s="167"/>
      <c r="C299" s="37" t="s">
        <v>227</v>
      </c>
      <c r="D299" s="64">
        <v>0</v>
      </c>
      <c r="E299" s="64">
        <v>0</v>
      </c>
      <c r="F299" s="64">
        <v>0</v>
      </c>
      <c r="G299" s="136">
        <v>0</v>
      </c>
      <c r="H299" s="239"/>
      <c r="I299" s="265"/>
      <c r="J299" s="271"/>
      <c r="K299" s="237"/>
      <c r="L299" s="260"/>
      <c r="M299" s="236"/>
    </row>
    <row r="300" spans="1:13" ht="66.599999999999994" customHeight="1" x14ac:dyDescent="0.25">
      <c r="A300" s="229"/>
      <c r="B300" s="168"/>
      <c r="C300" s="37" t="s">
        <v>226</v>
      </c>
      <c r="D300" s="64">
        <v>0</v>
      </c>
      <c r="E300" s="64">
        <v>0</v>
      </c>
      <c r="F300" s="64">
        <v>0</v>
      </c>
      <c r="G300" s="136">
        <v>0</v>
      </c>
      <c r="H300" s="240"/>
      <c r="I300" s="266"/>
      <c r="J300" s="271"/>
      <c r="K300" s="238"/>
      <c r="L300" s="261"/>
      <c r="M300" s="236"/>
    </row>
    <row r="301" spans="1:13" ht="40.5" customHeight="1" x14ac:dyDescent="0.25">
      <c r="A301" s="254" t="s">
        <v>448</v>
      </c>
      <c r="B301" s="166" t="s">
        <v>449</v>
      </c>
      <c r="C301" s="36" t="s">
        <v>228</v>
      </c>
      <c r="D301" s="39">
        <f>SUM(D302:D305)</f>
        <v>419.83</v>
      </c>
      <c r="E301" s="39">
        <f>SUM(E302:E305)</f>
        <v>112.81</v>
      </c>
      <c r="F301" s="39">
        <f>SUM(F302:F305)</f>
        <v>112.81</v>
      </c>
      <c r="G301" s="135">
        <f>SUM(G302:G305)</f>
        <v>26.870399923778677</v>
      </c>
      <c r="H301" s="247" t="s">
        <v>450</v>
      </c>
      <c r="I301" s="274" t="s">
        <v>170</v>
      </c>
      <c r="J301" s="270" t="s">
        <v>370</v>
      </c>
      <c r="K301" s="233" t="s">
        <v>428</v>
      </c>
      <c r="L301" s="145" t="s">
        <v>164</v>
      </c>
      <c r="M301" s="145">
        <v>826</v>
      </c>
    </row>
    <row r="302" spans="1:13" ht="29.25" customHeight="1" x14ac:dyDescent="0.25">
      <c r="A302" s="228"/>
      <c r="B302" s="167"/>
      <c r="C302" s="37" t="s">
        <v>298</v>
      </c>
      <c r="D302" s="64">
        <v>419.83</v>
      </c>
      <c r="E302" s="64">
        <v>112.81</v>
      </c>
      <c r="F302" s="64">
        <v>112.81</v>
      </c>
      <c r="G302" s="136">
        <f>F302/D302*100</f>
        <v>26.870399923778677</v>
      </c>
      <c r="H302" s="239"/>
      <c r="I302" s="275"/>
      <c r="J302" s="271"/>
      <c r="K302" s="237"/>
      <c r="L302" s="236"/>
      <c r="M302" s="236"/>
    </row>
    <row r="303" spans="1:13" ht="15" customHeight="1" x14ac:dyDescent="0.25">
      <c r="A303" s="228"/>
      <c r="B303" s="167"/>
      <c r="C303" s="37" t="s">
        <v>300</v>
      </c>
      <c r="D303" s="64">
        <v>0</v>
      </c>
      <c r="E303" s="64">
        <v>0</v>
      </c>
      <c r="F303" s="64">
        <v>0</v>
      </c>
      <c r="G303" s="136">
        <v>0</v>
      </c>
      <c r="H303" s="239"/>
      <c r="I303" s="275"/>
      <c r="J303" s="271"/>
      <c r="K303" s="237"/>
      <c r="L303" s="236"/>
      <c r="M303" s="236"/>
    </row>
    <row r="304" spans="1:13" ht="15" customHeight="1" x14ac:dyDescent="0.25">
      <c r="A304" s="228"/>
      <c r="B304" s="167"/>
      <c r="C304" s="37" t="s">
        <v>227</v>
      </c>
      <c r="D304" s="64">
        <v>0</v>
      </c>
      <c r="E304" s="64">
        <v>0</v>
      </c>
      <c r="F304" s="64">
        <v>0</v>
      </c>
      <c r="G304" s="136">
        <v>0</v>
      </c>
      <c r="H304" s="239"/>
      <c r="I304" s="275"/>
      <c r="J304" s="271"/>
      <c r="K304" s="237"/>
      <c r="L304" s="236"/>
      <c r="M304" s="236"/>
    </row>
    <row r="305" spans="1:13" ht="15" customHeight="1" x14ac:dyDescent="0.25">
      <c r="A305" s="229"/>
      <c r="B305" s="168"/>
      <c r="C305" s="37" t="s">
        <v>226</v>
      </c>
      <c r="D305" s="64">
        <v>0</v>
      </c>
      <c r="E305" s="64">
        <v>0</v>
      </c>
      <c r="F305" s="64">
        <v>0</v>
      </c>
      <c r="G305" s="136">
        <v>0</v>
      </c>
      <c r="H305" s="240"/>
      <c r="I305" s="275"/>
      <c r="J305" s="271"/>
      <c r="K305" s="238"/>
      <c r="L305" s="236"/>
      <c r="M305" s="236"/>
    </row>
    <row r="306" spans="1:13" ht="18" customHeight="1" x14ac:dyDescent="0.25">
      <c r="A306" s="227" t="s">
        <v>451</v>
      </c>
      <c r="B306" s="166" t="s">
        <v>452</v>
      </c>
      <c r="C306" s="36" t="s">
        <v>228</v>
      </c>
      <c r="D306" s="39">
        <f>SUM(D307:D310)</f>
        <v>0</v>
      </c>
      <c r="E306" s="64">
        <v>0</v>
      </c>
      <c r="F306" s="64">
        <v>0</v>
      </c>
      <c r="G306" s="136">
        <v>0</v>
      </c>
      <c r="H306" s="247" t="s">
        <v>453</v>
      </c>
      <c r="I306" s="274" t="s">
        <v>103</v>
      </c>
      <c r="J306" s="274" t="s">
        <v>344</v>
      </c>
      <c r="K306" s="233" t="s">
        <v>428</v>
      </c>
      <c r="L306" s="145"/>
      <c r="M306" s="145">
        <v>826</v>
      </c>
    </row>
    <row r="307" spans="1:13" ht="15" customHeight="1" x14ac:dyDescent="0.25">
      <c r="A307" s="228"/>
      <c r="B307" s="167"/>
      <c r="C307" s="37" t="s">
        <v>298</v>
      </c>
      <c r="D307" s="64">
        <v>0</v>
      </c>
      <c r="E307" s="64">
        <v>0</v>
      </c>
      <c r="F307" s="64">
        <v>0</v>
      </c>
      <c r="G307" s="136">
        <v>0</v>
      </c>
      <c r="H307" s="239"/>
      <c r="I307" s="275"/>
      <c r="J307" s="236"/>
      <c r="K307" s="237"/>
      <c r="L307" s="236"/>
      <c r="M307" s="236"/>
    </row>
    <row r="308" spans="1:13" ht="15" customHeight="1" x14ac:dyDescent="0.25">
      <c r="A308" s="228"/>
      <c r="B308" s="167"/>
      <c r="C308" s="37" t="s">
        <v>300</v>
      </c>
      <c r="D308" s="64">
        <v>0</v>
      </c>
      <c r="E308" s="64">
        <v>0</v>
      </c>
      <c r="F308" s="64">
        <v>0</v>
      </c>
      <c r="G308" s="136">
        <v>0</v>
      </c>
      <c r="H308" s="239"/>
      <c r="I308" s="275"/>
      <c r="J308" s="236"/>
      <c r="K308" s="237"/>
      <c r="L308" s="236"/>
      <c r="M308" s="236"/>
    </row>
    <row r="309" spans="1:13" ht="15" customHeight="1" x14ac:dyDescent="0.25">
      <c r="A309" s="228"/>
      <c r="B309" s="167"/>
      <c r="C309" s="37" t="s">
        <v>227</v>
      </c>
      <c r="D309" s="64">
        <v>0</v>
      </c>
      <c r="E309" s="64">
        <v>0</v>
      </c>
      <c r="F309" s="64">
        <v>0</v>
      </c>
      <c r="G309" s="136">
        <v>0</v>
      </c>
      <c r="H309" s="239"/>
      <c r="I309" s="275"/>
      <c r="J309" s="236"/>
      <c r="K309" s="237"/>
      <c r="L309" s="236"/>
      <c r="M309" s="236"/>
    </row>
    <row r="310" spans="1:13" ht="27" customHeight="1" x14ac:dyDescent="0.25">
      <c r="A310" s="229"/>
      <c r="B310" s="168"/>
      <c r="C310" s="37" t="s">
        <v>226</v>
      </c>
      <c r="D310" s="64">
        <v>0</v>
      </c>
      <c r="E310" s="64">
        <v>0</v>
      </c>
      <c r="F310" s="64">
        <v>0</v>
      </c>
      <c r="G310" s="136">
        <v>0</v>
      </c>
      <c r="H310" s="240"/>
      <c r="I310" s="275"/>
      <c r="J310" s="236"/>
      <c r="K310" s="238"/>
      <c r="L310" s="236"/>
      <c r="M310" s="236"/>
    </row>
    <row r="311" spans="1:13" ht="25.5" customHeight="1" x14ac:dyDescent="0.25">
      <c r="A311" s="267" t="s">
        <v>251</v>
      </c>
      <c r="B311" s="230" t="s">
        <v>171</v>
      </c>
      <c r="C311" s="36" t="s">
        <v>228</v>
      </c>
      <c r="D311" s="39">
        <f>SUM(D312:D315)</f>
        <v>52319.167999999998</v>
      </c>
      <c r="E311" s="39">
        <f>SUM(E312:E315)</f>
        <v>18250.745999999999</v>
      </c>
      <c r="F311" s="39">
        <f>SUM(F312:F315)</f>
        <v>18179.067999999999</v>
      </c>
      <c r="G311" s="135">
        <f>SUM(G312:G315)</f>
        <v>34.746477619827594</v>
      </c>
      <c r="H311" s="247"/>
      <c r="I311" s="100" t="s">
        <v>296</v>
      </c>
      <c r="J311" s="97">
        <v>3</v>
      </c>
      <c r="K311" s="233" t="s">
        <v>454</v>
      </c>
      <c r="L311" s="145"/>
      <c r="M311" s="145">
        <v>826</v>
      </c>
    </row>
    <row r="312" spans="1:13" ht="22.5" customHeight="1" x14ac:dyDescent="0.25">
      <c r="A312" s="268"/>
      <c r="B312" s="231"/>
      <c r="C312" s="37" t="s">
        <v>298</v>
      </c>
      <c r="D312" s="64">
        <f>D317+D322</f>
        <v>52319.167999999998</v>
      </c>
      <c r="E312" s="64">
        <f t="shared" ref="D312:G315" si="19">E317+E322</f>
        <v>18250.745999999999</v>
      </c>
      <c r="F312" s="64">
        <f t="shared" si="19"/>
        <v>18179.067999999999</v>
      </c>
      <c r="G312" s="136">
        <f>F312/D312*100</f>
        <v>34.746477619827594</v>
      </c>
      <c r="H312" s="239"/>
      <c r="I312" s="85" t="s">
        <v>299</v>
      </c>
      <c r="J312" s="98">
        <v>0</v>
      </c>
      <c r="K312" s="237"/>
      <c r="L312" s="236"/>
      <c r="M312" s="236"/>
    </row>
    <row r="313" spans="1:13" ht="21.75" customHeight="1" x14ac:dyDescent="0.25">
      <c r="A313" s="268"/>
      <c r="B313" s="231"/>
      <c r="C313" s="37" t="s">
        <v>300</v>
      </c>
      <c r="D313" s="64">
        <f t="shared" si="19"/>
        <v>0</v>
      </c>
      <c r="E313" s="64">
        <f t="shared" si="19"/>
        <v>0</v>
      </c>
      <c r="F313" s="64">
        <f t="shared" si="19"/>
        <v>0</v>
      </c>
      <c r="G313" s="136">
        <f t="shared" si="19"/>
        <v>0</v>
      </c>
      <c r="H313" s="239"/>
      <c r="I313" s="85" t="s">
        <v>301</v>
      </c>
      <c r="J313" s="98">
        <v>3</v>
      </c>
      <c r="K313" s="237"/>
      <c r="L313" s="236"/>
      <c r="M313" s="236"/>
    </row>
    <row r="314" spans="1:13" ht="20.25" customHeight="1" x14ac:dyDescent="0.25">
      <c r="A314" s="268"/>
      <c r="B314" s="231"/>
      <c r="C314" s="37" t="s">
        <v>227</v>
      </c>
      <c r="D314" s="64">
        <f t="shared" si="19"/>
        <v>0</v>
      </c>
      <c r="E314" s="64">
        <f t="shared" si="19"/>
        <v>0</v>
      </c>
      <c r="F314" s="64">
        <f t="shared" si="19"/>
        <v>0</v>
      </c>
      <c r="G314" s="136">
        <f t="shared" si="19"/>
        <v>0</v>
      </c>
      <c r="H314" s="239"/>
      <c r="I314" s="85" t="s">
        <v>302</v>
      </c>
      <c r="J314" s="98">
        <v>0</v>
      </c>
      <c r="K314" s="237"/>
      <c r="L314" s="236"/>
      <c r="M314" s="236"/>
    </row>
    <row r="315" spans="1:13" ht="20.25" customHeight="1" x14ac:dyDescent="0.25">
      <c r="A315" s="269"/>
      <c r="B315" s="232"/>
      <c r="C315" s="37" t="s">
        <v>226</v>
      </c>
      <c r="D315" s="64">
        <f t="shared" si="19"/>
        <v>0</v>
      </c>
      <c r="E315" s="64">
        <f t="shared" si="19"/>
        <v>0</v>
      </c>
      <c r="F315" s="64">
        <f t="shared" si="19"/>
        <v>0</v>
      </c>
      <c r="G315" s="136">
        <f t="shared" si="19"/>
        <v>0</v>
      </c>
      <c r="H315" s="240"/>
      <c r="I315" s="85" t="s">
        <v>303</v>
      </c>
      <c r="J315" s="94">
        <f>(J312+0.5*J313)/J311</f>
        <v>0.5</v>
      </c>
      <c r="K315" s="238"/>
      <c r="L315" s="236"/>
      <c r="M315" s="236"/>
    </row>
    <row r="316" spans="1:13" ht="38.25" customHeight="1" x14ac:dyDescent="0.25">
      <c r="A316" s="227" t="s">
        <v>455</v>
      </c>
      <c r="B316" s="230" t="s">
        <v>456</v>
      </c>
      <c r="C316" s="36" t="s">
        <v>228</v>
      </c>
      <c r="D316" s="64">
        <f>SUM(D317:D320)</f>
        <v>51686.127999999997</v>
      </c>
      <c r="E316" s="64">
        <f>SUM(E317:E320)</f>
        <v>18018.502</v>
      </c>
      <c r="F316" s="64">
        <f>SUM(F317:F320)</f>
        <v>17971.146000000001</v>
      </c>
      <c r="G316" s="136">
        <f>F316/D316*100</f>
        <v>34.769766464224219</v>
      </c>
      <c r="H316" s="247" t="s">
        <v>457</v>
      </c>
      <c r="I316" s="272" t="s">
        <v>172</v>
      </c>
      <c r="J316" s="270" t="s">
        <v>344</v>
      </c>
      <c r="K316" s="233" t="s">
        <v>454</v>
      </c>
      <c r="L316" s="169" t="s">
        <v>198</v>
      </c>
      <c r="M316" s="145">
        <v>826</v>
      </c>
    </row>
    <row r="317" spans="1:13" ht="20.25" customHeight="1" x14ac:dyDescent="0.25">
      <c r="A317" s="228"/>
      <c r="B317" s="231"/>
      <c r="C317" s="37" t="s">
        <v>298</v>
      </c>
      <c r="D317" s="64">
        <v>51686.127999999997</v>
      </c>
      <c r="E317" s="64">
        <v>18018.502</v>
      </c>
      <c r="F317" s="64">
        <v>17971.146000000001</v>
      </c>
      <c r="G317" s="136">
        <f>G316</f>
        <v>34.769766464224219</v>
      </c>
      <c r="H317" s="239"/>
      <c r="I317" s="273"/>
      <c r="J317" s="276"/>
      <c r="K317" s="237"/>
      <c r="L317" s="265"/>
      <c r="M317" s="236"/>
    </row>
    <row r="318" spans="1:13" ht="15" customHeight="1" x14ac:dyDescent="0.25">
      <c r="A318" s="228"/>
      <c r="B318" s="231"/>
      <c r="C318" s="37" t="s">
        <v>300</v>
      </c>
      <c r="D318" s="64">
        <v>0</v>
      </c>
      <c r="E318" s="64">
        <v>0</v>
      </c>
      <c r="F318" s="64">
        <v>0</v>
      </c>
      <c r="G318" s="136">
        <v>0</v>
      </c>
      <c r="H318" s="239"/>
      <c r="I318" s="273"/>
      <c r="J318" s="276"/>
      <c r="K318" s="237"/>
      <c r="L318" s="265"/>
      <c r="M318" s="236"/>
    </row>
    <row r="319" spans="1:13" ht="15" customHeight="1" x14ac:dyDescent="0.25">
      <c r="A319" s="228"/>
      <c r="B319" s="231"/>
      <c r="C319" s="37" t="s">
        <v>227</v>
      </c>
      <c r="D319" s="64">
        <v>0</v>
      </c>
      <c r="E319" s="64">
        <v>0</v>
      </c>
      <c r="F319" s="64">
        <v>0</v>
      </c>
      <c r="G319" s="136">
        <v>0</v>
      </c>
      <c r="H319" s="239"/>
      <c r="I319" s="273"/>
      <c r="J319" s="276"/>
      <c r="K319" s="237"/>
      <c r="L319" s="265"/>
      <c r="M319" s="236"/>
    </row>
    <row r="320" spans="1:13" ht="169.5" customHeight="1" x14ac:dyDescent="0.25">
      <c r="A320" s="229"/>
      <c r="B320" s="232"/>
      <c r="C320" s="37" t="s">
        <v>226</v>
      </c>
      <c r="D320" s="64">
        <v>0</v>
      </c>
      <c r="E320" s="64">
        <v>0</v>
      </c>
      <c r="F320" s="64">
        <v>0</v>
      </c>
      <c r="G320" s="136">
        <v>0</v>
      </c>
      <c r="H320" s="240"/>
      <c r="I320" s="273"/>
      <c r="J320" s="276"/>
      <c r="K320" s="238"/>
      <c r="L320" s="266"/>
      <c r="M320" s="236"/>
    </row>
    <row r="321" spans="1:13" ht="33" customHeight="1" x14ac:dyDescent="0.25">
      <c r="A321" s="227" t="s">
        <v>458</v>
      </c>
      <c r="B321" s="230" t="s">
        <v>461</v>
      </c>
      <c r="C321" s="36" t="s">
        <v>228</v>
      </c>
      <c r="D321" s="39">
        <f>SUM(D322:D325)</f>
        <v>633.04</v>
      </c>
      <c r="E321" s="39">
        <f>SUM(E322:E325)</f>
        <v>232.244</v>
      </c>
      <c r="F321" s="39">
        <f>SUM(F322:F325)</f>
        <v>207.922</v>
      </c>
      <c r="G321" s="135">
        <f>SUM(G322:G325)</f>
        <v>32.845001895614814</v>
      </c>
      <c r="H321" s="247" t="s">
        <v>462</v>
      </c>
      <c r="I321" s="274" t="s">
        <v>173</v>
      </c>
      <c r="J321" s="270" t="s">
        <v>344</v>
      </c>
      <c r="K321" s="233" t="s">
        <v>454</v>
      </c>
      <c r="L321" s="145" t="s">
        <v>104</v>
      </c>
      <c r="M321" s="145">
        <v>826</v>
      </c>
    </row>
    <row r="322" spans="1:13" ht="22.5" customHeight="1" x14ac:dyDescent="0.25">
      <c r="A322" s="228"/>
      <c r="B322" s="231"/>
      <c r="C322" s="37" t="s">
        <v>298</v>
      </c>
      <c r="D322" s="64">
        <v>633.04</v>
      </c>
      <c r="E322" s="64">
        <v>232.244</v>
      </c>
      <c r="F322" s="64">
        <v>207.922</v>
      </c>
      <c r="G322" s="93">
        <f>F322/D322*100</f>
        <v>32.845001895614814</v>
      </c>
      <c r="H322" s="239"/>
      <c r="I322" s="275"/>
      <c r="J322" s="276"/>
      <c r="K322" s="237"/>
      <c r="L322" s="275"/>
      <c r="M322" s="236"/>
    </row>
    <row r="323" spans="1:13" ht="15" customHeight="1" x14ac:dyDescent="0.25">
      <c r="A323" s="228"/>
      <c r="B323" s="231"/>
      <c r="C323" s="37" t="s">
        <v>300</v>
      </c>
      <c r="D323" s="64">
        <v>0</v>
      </c>
      <c r="E323" s="64">
        <v>0</v>
      </c>
      <c r="F323" s="64">
        <v>0</v>
      </c>
      <c r="G323" s="136">
        <v>0</v>
      </c>
      <c r="H323" s="239"/>
      <c r="I323" s="275"/>
      <c r="J323" s="276"/>
      <c r="K323" s="237"/>
      <c r="L323" s="275"/>
      <c r="M323" s="236"/>
    </row>
    <row r="324" spans="1:13" ht="20.25" customHeight="1" x14ac:dyDescent="0.25">
      <c r="A324" s="228"/>
      <c r="B324" s="231"/>
      <c r="C324" s="37" t="s">
        <v>227</v>
      </c>
      <c r="D324" s="64">
        <v>0</v>
      </c>
      <c r="E324" s="64">
        <v>0</v>
      </c>
      <c r="F324" s="64">
        <v>0</v>
      </c>
      <c r="G324" s="136">
        <v>0</v>
      </c>
      <c r="H324" s="239"/>
      <c r="I324" s="275"/>
      <c r="J324" s="276"/>
      <c r="K324" s="237"/>
      <c r="L324" s="275"/>
      <c r="M324" s="236"/>
    </row>
    <row r="325" spans="1:13" ht="15" customHeight="1" x14ac:dyDescent="0.25">
      <c r="A325" s="229"/>
      <c r="B325" s="232"/>
      <c r="C325" s="37" t="s">
        <v>226</v>
      </c>
      <c r="D325" s="64">
        <v>0</v>
      </c>
      <c r="E325" s="64">
        <v>0</v>
      </c>
      <c r="F325" s="64">
        <v>0</v>
      </c>
      <c r="G325" s="136">
        <v>0</v>
      </c>
      <c r="H325" s="240"/>
      <c r="I325" s="275"/>
      <c r="J325" s="276"/>
      <c r="K325" s="238"/>
      <c r="L325" s="275"/>
      <c r="M325" s="236"/>
    </row>
    <row r="326" spans="1:13" ht="42.75" customHeight="1" x14ac:dyDescent="0.25">
      <c r="A326" s="227" t="s">
        <v>463</v>
      </c>
      <c r="B326" s="230" t="s">
        <v>464</v>
      </c>
      <c r="C326" s="36" t="s">
        <v>228</v>
      </c>
      <c r="D326" s="39">
        <f>SUM(D327:D330)</f>
        <v>0</v>
      </c>
      <c r="E326" s="64">
        <v>0</v>
      </c>
      <c r="F326" s="64">
        <v>0</v>
      </c>
      <c r="G326" s="136">
        <v>0</v>
      </c>
      <c r="H326" s="188" t="s">
        <v>465</v>
      </c>
      <c r="I326" s="259" t="s">
        <v>174</v>
      </c>
      <c r="J326" s="274" t="s">
        <v>344</v>
      </c>
      <c r="K326" s="233" t="s">
        <v>454</v>
      </c>
      <c r="L326" s="145"/>
      <c r="M326" s="145">
        <v>826</v>
      </c>
    </row>
    <row r="327" spans="1:13" ht="28.5" customHeight="1" x14ac:dyDescent="0.25">
      <c r="A327" s="228"/>
      <c r="B327" s="231"/>
      <c r="C327" s="37" t="s">
        <v>298</v>
      </c>
      <c r="D327" s="64">
        <v>0</v>
      </c>
      <c r="E327" s="64">
        <v>0</v>
      </c>
      <c r="F327" s="64">
        <v>0</v>
      </c>
      <c r="G327" s="136">
        <v>0</v>
      </c>
      <c r="H327" s="239"/>
      <c r="I327" s="280"/>
      <c r="J327" s="236"/>
      <c r="K327" s="237"/>
      <c r="L327" s="236"/>
      <c r="M327" s="236"/>
    </row>
    <row r="328" spans="1:13" ht="28.5" customHeight="1" x14ac:dyDescent="0.25">
      <c r="A328" s="228"/>
      <c r="B328" s="231"/>
      <c r="C328" s="37" t="s">
        <v>300</v>
      </c>
      <c r="D328" s="64">
        <v>0</v>
      </c>
      <c r="E328" s="64">
        <v>0</v>
      </c>
      <c r="F328" s="64">
        <v>0</v>
      </c>
      <c r="G328" s="136">
        <v>0</v>
      </c>
      <c r="H328" s="239"/>
      <c r="I328" s="280"/>
      <c r="J328" s="236"/>
      <c r="K328" s="237"/>
      <c r="L328" s="236"/>
      <c r="M328" s="236"/>
    </row>
    <row r="329" spans="1:13" ht="27" customHeight="1" x14ac:dyDescent="0.25">
      <c r="A329" s="228"/>
      <c r="B329" s="231"/>
      <c r="C329" s="37" t="s">
        <v>227</v>
      </c>
      <c r="D329" s="64">
        <v>0</v>
      </c>
      <c r="E329" s="64">
        <v>0</v>
      </c>
      <c r="F329" s="64">
        <v>0</v>
      </c>
      <c r="G329" s="136">
        <v>0</v>
      </c>
      <c r="H329" s="239"/>
      <c r="I329" s="280"/>
      <c r="J329" s="236"/>
      <c r="K329" s="237"/>
      <c r="L329" s="236"/>
      <c r="M329" s="236"/>
    </row>
    <row r="330" spans="1:13" x14ac:dyDescent="0.25">
      <c r="A330" s="229"/>
      <c r="B330" s="232"/>
      <c r="C330" s="37" t="s">
        <v>226</v>
      </c>
      <c r="D330" s="64">
        <v>0</v>
      </c>
      <c r="E330" s="64">
        <v>0</v>
      </c>
      <c r="F330" s="64">
        <v>0</v>
      </c>
      <c r="G330" s="136">
        <v>0</v>
      </c>
      <c r="H330" s="240"/>
      <c r="I330" s="281"/>
      <c r="J330" s="236"/>
      <c r="K330" s="238"/>
      <c r="L330" s="236"/>
      <c r="M330" s="236"/>
    </row>
    <row r="331" spans="1:13" s="35" customFormat="1" ht="18.75" customHeight="1" x14ac:dyDescent="0.2">
      <c r="A331" s="227" t="s">
        <v>466</v>
      </c>
      <c r="B331" s="277" t="s">
        <v>254</v>
      </c>
      <c r="C331" s="38" t="s">
        <v>228</v>
      </c>
      <c r="D331" s="39">
        <f>SUM(D332:D335)</f>
        <v>438271.68</v>
      </c>
      <c r="E331" s="39">
        <f>SUM(E332:E335)</f>
        <v>34534.450000000004</v>
      </c>
      <c r="F331" s="39">
        <f>SUM(F332:F335)</f>
        <v>34534.450000000004</v>
      </c>
      <c r="G331" s="137">
        <f>F331/D331</f>
        <v>7.8796900589150565E-2</v>
      </c>
      <c r="H331" s="175"/>
      <c r="I331" s="128" t="s">
        <v>296</v>
      </c>
      <c r="J331" s="90">
        <f>SUM(J332:J334)</f>
        <v>33</v>
      </c>
      <c r="K331" s="233" t="s">
        <v>467</v>
      </c>
      <c r="L331" s="175"/>
      <c r="M331" s="175"/>
    </row>
    <row r="332" spans="1:13" s="35" customFormat="1" ht="18.75" customHeight="1" x14ac:dyDescent="0.2">
      <c r="A332" s="228"/>
      <c r="B332" s="278"/>
      <c r="C332" s="41" t="s">
        <v>298</v>
      </c>
      <c r="D332" s="64">
        <f>D337+D402+D417+D452+D487+D512</f>
        <v>68516.48000000001</v>
      </c>
      <c r="E332" s="64">
        <f t="shared" ref="D332:F335" si="20">E337+E402+E417+E452+E487+E512</f>
        <v>2766.55</v>
      </c>
      <c r="F332" s="64">
        <f t="shared" si="20"/>
        <v>2766.55</v>
      </c>
      <c r="G332" s="137">
        <f>F332/D332</f>
        <v>4.0377876972080291E-2</v>
      </c>
      <c r="H332" s="176"/>
      <c r="I332" s="128" t="s">
        <v>299</v>
      </c>
      <c r="J332" s="90">
        <f>J337+J402+J417+J452+J487+J512</f>
        <v>5</v>
      </c>
      <c r="K332" s="237"/>
      <c r="L332" s="176"/>
      <c r="M332" s="176"/>
    </row>
    <row r="333" spans="1:13" s="35" customFormat="1" ht="18.75" customHeight="1" x14ac:dyDescent="0.2">
      <c r="A333" s="228"/>
      <c r="B333" s="278"/>
      <c r="C333" s="41" t="s">
        <v>300</v>
      </c>
      <c r="D333" s="64">
        <f t="shared" si="20"/>
        <v>142249.9</v>
      </c>
      <c r="E333" s="64">
        <f t="shared" si="20"/>
        <v>0</v>
      </c>
      <c r="F333" s="64">
        <f t="shared" si="20"/>
        <v>0</v>
      </c>
      <c r="G333" s="137">
        <f>F333/D333</f>
        <v>0</v>
      </c>
      <c r="H333" s="176"/>
      <c r="I333" s="128" t="s">
        <v>301</v>
      </c>
      <c r="J333" s="90">
        <f>J338+J403+J418+J453+J488+J513</f>
        <v>14</v>
      </c>
      <c r="K333" s="237"/>
      <c r="L333" s="176"/>
      <c r="M333" s="176"/>
    </row>
    <row r="334" spans="1:13" s="35" customFormat="1" ht="18.75" customHeight="1" x14ac:dyDescent="0.2">
      <c r="A334" s="228"/>
      <c r="B334" s="278"/>
      <c r="C334" s="41" t="s">
        <v>227</v>
      </c>
      <c r="D334" s="64">
        <f t="shared" si="20"/>
        <v>0</v>
      </c>
      <c r="E334" s="64">
        <f t="shared" si="20"/>
        <v>0</v>
      </c>
      <c r="F334" s="64">
        <f t="shared" si="20"/>
        <v>0</v>
      </c>
      <c r="G334" s="137"/>
      <c r="H334" s="176"/>
      <c r="I334" s="128" t="s">
        <v>302</v>
      </c>
      <c r="J334" s="90">
        <f>J339+J404+J419+J454+J489+J514</f>
        <v>14</v>
      </c>
      <c r="K334" s="237"/>
      <c r="L334" s="176"/>
      <c r="M334" s="176"/>
    </row>
    <row r="335" spans="1:13" s="35" customFormat="1" ht="12.75" x14ac:dyDescent="0.2">
      <c r="A335" s="229"/>
      <c r="B335" s="279"/>
      <c r="C335" s="41" t="s">
        <v>226</v>
      </c>
      <c r="D335" s="64">
        <f t="shared" si="20"/>
        <v>227505.3</v>
      </c>
      <c r="E335" s="64">
        <f t="shared" si="20"/>
        <v>31767.9</v>
      </c>
      <c r="F335" s="64">
        <f t="shared" si="20"/>
        <v>31767.9</v>
      </c>
      <c r="G335" s="137">
        <f>F335/D335</f>
        <v>0.13963586782373863</v>
      </c>
      <c r="H335" s="177"/>
      <c r="I335" s="128" t="s">
        <v>303</v>
      </c>
      <c r="J335" s="81">
        <f>(J332+J333/2)/J331</f>
        <v>0.36363636363636365</v>
      </c>
      <c r="K335" s="238"/>
      <c r="L335" s="177"/>
      <c r="M335" s="177"/>
    </row>
    <row r="336" spans="1:13" s="35" customFormat="1" ht="30" customHeight="1" x14ac:dyDescent="0.2">
      <c r="A336" s="227" t="s">
        <v>255</v>
      </c>
      <c r="B336" s="277" t="s">
        <v>468</v>
      </c>
      <c r="C336" s="68" t="s">
        <v>228</v>
      </c>
      <c r="D336" s="39">
        <f>SUM(D337:D340)</f>
        <v>0</v>
      </c>
      <c r="E336" s="39">
        <f>SUM(E337:E340)</f>
        <v>0</v>
      </c>
      <c r="F336" s="39">
        <f>SUM(F337:F340)</f>
        <v>0</v>
      </c>
      <c r="G336" s="138"/>
      <c r="H336" s="175" t="s">
        <v>469</v>
      </c>
      <c r="I336" s="128" t="s">
        <v>296</v>
      </c>
      <c r="J336" s="90">
        <f>SUM(J337:J339)</f>
        <v>12</v>
      </c>
      <c r="K336" s="233" t="s">
        <v>470</v>
      </c>
      <c r="L336" s="175"/>
      <c r="M336" s="175"/>
    </row>
    <row r="337" spans="1:13" s="35" customFormat="1" ht="30" customHeight="1" x14ac:dyDescent="0.2">
      <c r="A337" s="228"/>
      <c r="B337" s="278"/>
      <c r="C337" s="41" t="s">
        <v>298</v>
      </c>
      <c r="D337" s="39">
        <f t="shared" ref="D337:F340" si="21">D342+D347+D352+D357+D362+D372+D377+D382+D387+D397</f>
        <v>0</v>
      </c>
      <c r="E337" s="39">
        <f t="shared" si="21"/>
        <v>0</v>
      </c>
      <c r="F337" s="39">
        <f t="shared" si="21"/>
        <v>0</v>
      </c>
      <c r="G337" s="138"/>
      <c r="H337" s="176"/>
      <c r="I337" s="128" t="s">
        <v>299</v>
      </c>
      <c r="J337" s="90">
        <v>3</v>
      </c>
      <c r="K337" s="237"/>
      <c r="L337" s="176"/>
      <c r="M337" s="176"/>
    </row>
    <row r="338" spans="1:13" s="35" customFormat="1" ht="30" customHeight="1" x14ac:dyDescent="0.2">
      <c r="A338" s="228"/>
      <c r="B338" s="278"/>
      <c r="C338" s="41" t="s">
        <v>300</v>
      </c>
      <c r="D338" s="39">
        <f t="shared" si="21"/>
        <v>0</v>
      </c>
      <c r="E338" s="39">
        <f t="shared" si="21"/>
        <v>0</v>
      </c>
      <c r="F338" s="39">
        <f t="shared" si="21"/>
        <v>0</v>
      </c>
      <c r="G338" s="138"/>
      <c r="H338" s="176"/>
      <c r="I338" s="128" t="s">
        <v>301</v>
      </c>
      <c r="J338" s="90">
        <v>3</v>
      </c>
      <c r="K338" s="237"/>
      <c r="L338" s="176"/>
      <c r="M338" s="176"/>
    </row>
    <row r="339" spans="1:13" s="35" customFormat="1" ht="30" customHeight="1" x14ac:dyDescent="0.2">
      <c r="A339" s="228"/>
      <c r="B339" s="278"/>
      <c r="C339" s="41" t="s">
        <v>227</v>
      </c>
      <c r="D339" s="39">
        <f t="shared" si="21"/>
        <v>0</v>
      </c>
      <c r="E339" s="39">
        <f t="shared" si="21"/>
        <v>0</v>
      </c>
      <c r="F339" s="39">
        <f t="shared" si="21"/>
        <v>0</v>
      </c>
      <c r="G339" s="138"/>
      <c r="H339" s="176"/>
      <c r="I339" s="128" t="s">
        <v>302</v>
      </c>
      <c r="J339" s="90">
        <v>6</v>
      </c>
      <c r="K339" s="237"/>
      <c r="L339" s="176"/>
      <c r="M339" s="176"/>
    </row>
    <row r="340" spans="1:13" s="35" customFormat="1" ht="30" customHeight="1" x14ac:dyDescent="0.2">
      <c r="A340" s="229"/>
      <c r="B340" s="279"/>
      <c r="C340" s="41" t="s">
        <v>226</v>
      </c>
      <c r="D340" s="39">
        <f t="shared" si="21"/>
        <v>0</v>
      </c>
      <c r="E340" s="39">
        <f t="shared" si="21"/>
        <v>0</v>
      </c>
      <c r="F340" s="39">
        <f t="shared" si="21"/>
        <v>0</v>
      </c>
      <c r="G340" s="138"/>
      <c r="H340" s="177"/>
      <c r="I340" s="128" t="s">
        <v>303</v>
      </c>
      <c r="J340" s="81">
        <f>(J337+J338/2)/J336</f>
        <v>0.375</v>
      </c>
      <c r="K340" s="238"/>
      <c r="L340" s="177"/>
      <c r="M340" s="177"/>
    </row>
    <row r="341" spans="1:13" s="35" customFormat="1" ht="18" customHeight="1" x14ac:dyDescent="0.2">
      <c r="A341" s="227" t="s">
        <v>471</v>
      </c>
      <c r="B341" s="277" t="s">
        <v>472</v>
      </c>
      <c r="C341" s="68" t="s">
        <v>228</v>
      </c>
      <c r="D341" s="39">
        <f>SUM(D342:D345)</f>
        <v>0</v>
      </c>
      <c r="E341" s="39">
        <f>SUM(E342:E345)</f>
        <v>0</v>
      </c>
      <c r="F341" s="39">
        <f>SUM(F342:F345)</f>
        <v>0</v>
      </c>
      <c r="G341" s="138"/>
      <c r="H341" s="175" t="s">
        <v>473</v>
      </c>
      <c r="I341" s="166"/>
      <c r="J341" s="175" t="s">
        <v>370</v>
      </c>
      <c r="K341" s="233" t="s">
        <v>261</v>
      </c>
      <c r="L341" s="166" t="s">
        <v>144</v>
      </c>
      <c r="M341" s="175">
        <v>827</v>
      </c>
    </row>
    <row r="342" spans="1:13" s="35" customFormat="1" ht="18" customHeight="1" x14ac:dyDescent="0.2">
      <c r="A342" s="228"/>
      <c r="B342" s="278"/>
      <c r="C342" s="41" t="s">
        <v>298</v>
      </c>
      <c r="D342" s="39">
        <v>0</v>
      </c>
      <c r="E342" s="39">
        <v>0</v>
      </c>
      <c r="F342" s="39">
        <v>0</v>
      </c>
      <c r="G342" s="138"/>
      <c r="H342" s="176"/>
      <c r="I342" s="167"/>
      <c r="J342" s="176"/>
      <c r="K342" s="237"/>
      <c r="L342" s="167"/>
      <c r="M342" s="176"/>
    </row>
    <row r="343" spans="1:13" s="35" customFormat="1" ht="18" customHeight="1" x14ac:dyDescent="0.2">
      <c r="A343" s="228"/>
      <c r="B343" s="278"/>
      <c r="C343" s="41" t="s">
        <v>300</v>
      </c>
      <c r="D343" s="39">
        <v>0</v>
      </c>
      <c r="E343" s="39">
        <v>0</v>
      </c>
      <c r="F343" s="39">
        <v>0</v>
      </c>
      <c r="G343" s="138"/>
      <c r="H343" s="176"/>
      <c r="I343" s="167"/>
      <c r="J343" s="176"/>
      <c r="K343" s="237"/>
      <c r="L343" s="167"/>
      <c r="M343" s="176"/>
    </row>
    <row r="344" spans="1:13" s="35" customFormat="1" ht="18" customHeight="1" x14ac:dyDescent="0.2">
      <c r="A344" s="228"/>
      <c r="B344" s="278"/>
      <c r="C344" s="41" t="s">
        <v>227</v>
      </c>
      <c r="D344" s="39">
        <v>0</v>
      </c>
      <c r="E344" s="39">
        <v>0</v>
      </c>
      <c r="F344" s="39">
        <v>0</v>
      </c>
      <c r="G344" s="138"/>
      <c r="H344" s="176"/>
      <c r="I344" s="167"/>
      <c r="J344" s="176"/>
      <c r="K344" s="237"/>
      <c r="L344" s="167"/>
      <c r="M344" s="176"/>
    </row>
    <row r="345" spans="1:13" s="35" customFormat="1" ht="18" customHeight="1" x14ac:dyDescent="0.2">
      <c r="A345" s="229"/>
      <c r="B345" s="279"/>
      <c r="C345" s="41" t="s">
        <v>226</v>
      </c>
      <c r="D345" s="39">
        <v>0</v>
      </c>
      <c r="E345" s="39">
        <v>0</v>
      </c>
      <c r="F345" s="39">
        <v>0</v>
      </c>
      <c r="G345" s="138"/>
      <c r="H345" s="177"/>
      <c r="I345" s="168"/>
      <c r="J345" s="177"/>
      <c r="K345" s="238"/>
      <c r="L345" s="168"/>
      <c r="M345" s="177"/>
    </row>
    <row r="346" spans="1:13" s="35" customFormat="1" ht="16.5" customHeight="1" x14ac:dyDescent="0.2">
      <c r="A346" s="227" t="s">
        <v>474</v>
      </c>
      <c r="B346" s="277" t="s">
        <v>475</v>
      </c>
      <c r="C346" s="68" t="s">
        <v>228</v>
      </c>
      <c r="D346" s="39">
        <f>SUM(D347:D350)</f>
        <v>0</v>
      </c>
      <c r="E346" s="39">
        <f>SUM(E347:E350)</f>
        <v>0</v>
      </c>
      <c r="F346" s="39">
        <f>SUM(F347:F350)</f>
        <v>0</v>
      </c>
      <c r="G346" s="138"/>
      <c r="H346" s="175" t="s">
        <v>476</v>
      </c>
      <c r="I346" s="166" t="s">
        <v>145</v>
      </c>
      <c r="J346" s="175" t="s">
        <v>370</v>
      </c>
      <c r="K346" s="233" t="s">
        <v>477</v>
      </c>
      <c r="L346" s="166" t="s">
        <v>146</v>
      </c>
      <c r="M346" s="175">
        <v>827</v>
      </c>
    </row>
    <row r="347" spans="1:13" s="35" customFormat="1" ht="16.5" customHeight="1" x14ac:dyDescent="0.2">
      <c r="A347" s="228"/>
      <c r="B347" s="278"/>
      <c r="C347" s="41" t="s">
        <v>298</v>
      </c>
      <c r="D347" s="39">
        <v>0</v>
      </c>
      <c r="E347" s="39">
        <v>0</v>
      </c>
      <c r="F347" s="39">
        <v>0</v>
      </c>
      <c r="G347" s="138"/>
      <c r="H347" s="176"/>
      <c r="I347" s="167"/>
      <c r="J347" s="176"/>
      <c r="K347" s="237"/>
      <c r="L347" s="167"/>
      <c r="M347" s="176"/>
    </row>
    <row r="348" spans="1:13" s="35" customFormat="1" ht="16.5" customHeight="1" x14ac:dyDescent="0.2">
      <c r="A348" s="228"/>
      <c r="B348" s="278"/>
      <c r="C348" s="41" t="s">
        <v>300</v>
      </c>
      <c r="D348" s="39">
        <v>0</v>
      </c>
      <c r="E348" s="39">
        <v>0</v>
      </c>
      <c r="F348" s="39">
        <v>0</v>
      </c>
      <c r="G348" s="138"/>
      <c r="H348" s="176"/>
      <c r="I348" s="167"/>
      <c r="J348" s="176"/>
      <c r="K348" s="237"/>
      <c r="L348" s="167"/>
      <c r="M348" s="176"/>
    </row>
    <row r="349" spans="1:13" s="35" customFormat="1" ht="16.5" customHeight="1" x14ac:dyDescent="0.2">
      <c r="A349" s="228"/>
      <c r="B349" s="278"/>
      <c r="C349" s="41" t="s">
        <v>227</v>
      </c>
      <c r="D349" s="39">
        <v>0</v>
      </c>
      <c r="E349" s="39">
        <v>0</v>
      </c>
      <c r="F349" s="39">
        <v>0</v>
      </c>
      <c r="G349" s="138"/>
      <c r="H349" s="176"/>
      <c r="I349" s="167"/>
      <c r="J349" s="176"/>
      <c r="K349" s="237"/>
      <c r="L349" s="167"/>
      <c r="M349" s="176"/>
    </row>
    <row r="350" spans="1:13" s="35" customFormat="1" ht="16.5" customHeight="1" x14ac:dyDescent="0.2">
      <c r="A350" s="229"/>
      <c r="B350" s="279"/>
      <c r="C350" s="41" t="s">
        <v>226</v>
      </c>
      <c r="D350" s="39">
        <v>0</v>
      </c>
      <c r="E350" s="39">
        <v>0</v>
      </c>
      <c r="F350" s="39">
        <v>0</v>
      </c>
      <c r="G350" s="138"/>
      <c r="H350" s="177"/>
      <c r="I350" s="168"/>
      <c r="J350" s="177"/>
      <c r="K350" s="238"/>
      <c r="L350" s="168"/>
      <c r="M350" s="177"/>
    </row>
    <row r="351" spans="1:13" s="35" customFormat="1" ht="36" customHeight="1" x14ac:dyDescent="0.2">
      <c r="A351" s="227" t="s">
        <v>478</v>
      </c>
      <c r="B351" s="277" t="s">
        <v>479</v>
      </c>
      <c r="C351" s="68" t="s">
        <v>228</v>
      </c>
      <c r="D351" s="39">
        <f>SUM(D352:D355)</f>
        <v>0</v>
      </c>
      <c r="E351" s="39">
        <f>SUM(E352:E355)</f>
        <v>0</v>
      </c>
      <c r="F351" s="39">
        <f>SUM(F352:F355)</f>
        <v>0</v>
      </c>
      <c r="G351" s="138"/>
      <c r="H351" s="175" t="s">
        <v>480</v>
      </c>
      <c r="I351" s="181" t="s">
        <v>147</v>
      </c>
      <c r="J351" s="284" t="s">
        <v>316</v>
      </c>
      <c r="K351" s="233" t="s">
        <v>261</v>
      </c>
      <c r="L351" s="166"/>
      <c r="M351" s="175">
        <v>827</v>
      </c>
    </row>
    <row r="352" spans="1:13" s="35" customFormat="1" ht="36" customHeight="1" x14ac:dyDescent="0.2">
      <c r="A352" s="228"/>
      <c r="B352" s="278"/>
      <c r="C352" s="41" t="s">
        <v>298</v>
      </c>
      <c r="D352" s="39">
        <v>0</v>
      </c>
      <c r="E352" s="39">
        <v>0</v>
      </c>
      <c r="F352" s="39">
        <v>0</v>
      </c>
      <c r="G352" s="138"/>
      <c r="H352" s="176"/>
      <c r="I352" s="282"/>
      <c r="J352" s="285"/>
      <c r="K352" s="237"/>
      <c r="L352" s="167"/>
      <c r="M352" s="176"/>
    </row>
    <row r="353" spans="1:13" s="35" customFormat="1" ht="36" customHeight="1" x14ac:dyDescent="0.2">
      <c r="A353" s="228"/>
      <c r="B353" s="278"/>
      <c r="C353" s="41" t="s">
        <v>300</v>
      </c>
      <c r="D353" s="39">
        <v>0</v>
      </c>
      <c r="E353" s="39">
        <v>0</v>
      </c>
      <c r="F353" s="39">
        <v>0</v>
      </c>
      <c r="G353" s="138"/>
      <c r="H353" s="176"/>
      <c r="I353" s="282"/>
      <c r="J353" s="285"/>
      <c r="K353" s="237"/>
      <c r="L353" s="167"/>
      <c r="M353" s="176"/>
    </row>
    <row r="354" spans="1:13" s="35" customFormat="1" ht="36" customHeight="1" x14ac:dyDescent="0.2">
      <c r="A354" s="228"/>
      <c r="B354" s="278"/>
      <c r="C354" s="41" t="s">
        <v>227</v>
      </c>
      <c r="D354" s="39">
        <v>0</v>
      </c>
      <c r="E354" s="39">
        <v>0</v>
      </c>
      <c r="F354" s="39">
        <v>0</v>
      </c>
      <c r="G354" s="138"/>
      <c r="H354" s="176"/>
      <c r="I354" s="282"/>
      <c r="J354" s="285"/>
      <c r="K354" s="237"/>
      <c r="L354" s="167"/>
      <c r="M354" s="176"/>
    </row>
    <row r="355" spans="1:13" s="35" customFormat="1" ht="36" customHeight="1" x14ac:dyDescent="0.2">
      <c r="A355" s="229"/>
      <c r="B355" s="279"/>
      <c r="C355" s="41" t="s">
        <v>226</v>
      </c>
      <c r="D355" s="39">
        <v>0</v>
      </c>
      <c r="E355" s="39">
        <v>0</v>
      </c>
      <c r="F355" s="39">
        <v>0</v>
      </c>
      <c r="G355" s="138"/>
      <c r="H355" s="177"/>
      <c r="I355" s="283"/>
      <c r="J355" s="286"/>
      <c r="K355" s="238"/>
      <c r="L355" s="168"/>
      <c r="M355" s="177"/>
    </row>
    <row r="356" spans="1:13" s="35" customFormat="1" ht="19.5" customHeight="1" x14ac:dyDescent="0.2">
      <c r="A356" s="227" t="s">
        <v>481</v>
      </c>
      <c r="B356" s="277" t="s">
        <v>482</v>
      </c>
      <c r="C356" s="68" t="s">
        <v>228</v>
      </c>
      <c r="D356" s="39">
        <f>SUM(D357:D360)</f>
        <v>0</v>
      </c>
      <c r="E356" s="39">
        <f>SUM(E357:E360)</f>
        <v>0</v>
      </c>
      <c r="F356" s="39">
        <f>SUM(F357:F360)</f>
        <v>0</v>
      </c>
      <c r="G356" s="138"/>
      <c r="H356" s="175" t="s">
        <v>483</v>
      </c>
      <c r="I356" s="166"/>
      <c r="J356" s="175" t="s">
        <v>370</v>
      </c>
      <c r="K356" s="233" t="s">
        <v>261</v>
      </c>
      <c r="L356" s="166" t="s">
        <v>144</v>
      </c>
      <c r="M356" s="175">
        <v>827</v>
      </c>
    </row>
    <row r="357" spans="1:13" s="35" customFormat="1" ht="19.5" customHeight="1" x14ac:dyDescent="0.2">
      <c r="A357" s="228"/>
      <c r="B357" s="278"/>
      <c r="C357" s="41" t="s">
        <v>298</v>
      </c>
      <c r="D357" s="39">
        <v>0</v>
      </c>
      <c r="E357" s="39">
        <v>0</v>
      </c>
      <c r="F357" s="39">
        <v>0</v>
      </c>
      <c r="G357" s="138"/>
      <c r="H357" s="176"/>
      <c r="I357" s="167"/>
      <c r="J357" s="176"/>
      <c r="K357" s="237"/>
      <c r="L357" s="167"/>
      <c r="M357" s="176"/>
    </row>
    <row r="358" spans="1:13" s="35" customFormat="1" ht="19.5" customHeight="1" x14ac:dyDescent="0.2">
      <c r="A358" s="228"/>
      <c r="B358" s="278"/>
      <c r="C358" s="41" t="s">
        <v>300</v>
      </c>
      <c r="D358" s="39">
        <v>0</v>
      </c>
      <c r="E358" s="39">
        <v>0</v>
      </c>
      <c r="F358" s="39">
        <v>0</v>
      </c>
      <c r="G358" s="138"/>
      <c r="H358" s="176"/>
      <c r="I358" s="167"/>
      <c r="J358" s="176"/>
      <c r="K358" s="237"/>
      <c r="L358" s="167"/>
      <c r="M358" s="176"/>
    </row>
    <row r="359" spans="1:13" s="35" customFormat="1" ht="19.5" customHeight="1" x14ac:dyDescent="0.2">
      <c r="A359" s="228"/>
      <c r="B359" s="278"/>
      <c r="C359" s="41" t="s">
        <v>227</v>
      </c>
      <c r="D359" s="39">
        <v>0</v>
      </c>
      <c r="E359" s="39">
        <v>0</v>
      </c>
      <c r="F359" s="39">
        <v>0</v>
      </c>
      <c r="G359" s="138"/>
      <c r="H359" s="176"/>
      <c r="I359" s="167"/>
      <c r="J359" s="176"/>
      <c r="K359" s="237"/>
      <c r="L359" s="167"/>
      <c r="M359" s="176"/>
    </row>
    <row r="360" spans="1:13" s="35" customFormat="1" ht="19.5" customHeight="1" x14ac:dyDescent="0.2">
      <c r="A360" s="229"/>
      <c r="B360" s="279"/>
      <c r="C360" s="41" t="s">
        <v>226</v>
      </c>
      <c r="D360" s="39">
        <v>0</v>
      </c>
      <c r="E360" s="39">
        <v>0</v>
      </c>
      <c r="F360" s="39">
        <v>0</v>
      </c>
      <c r="G360" s="138"/>
      <c r="H360" s="177"/>
      <c r="I360" s="168"/>
      <c r="J360" s="177"/>
      <c r="K360" s="238"/>
      <c r="L360" s="168"/>
      <c r="M360" s="177"/>
    </row>
    <row r="361" spans="1:13" s="35" customFormat="1" ht="19.5" customHeight="1" x14ac:dyDescent="0.2">
      <c r="A361" s="227" t="s">
        <v>484</v>
      </c>
      <c r="B361" s="277" t="s">
        <v>485</v>
      </c>
      <c r="C361" s="68" t="s">
        <v>228</v>
      </c>
      <c r="D361" s="39">
        <f>SUM(D362:D365)</f>
        <v>0</v>
      </c>
      <c r="E361" s="39">
        <f>SUM(E362:E365)</f>
        <v>0</v>
      </c>
      <c r="F361" s="39">
        <f>SUM(F362:F365)</f>
        <v>0</v>
      </c>
      <c r="G361" s="138"/>
      <c r="H361" s="175" t="s">
        <v>486</v>
      </c>
      <c r="I361" s="166"/>
      <c r="J361" s="175" t="s">
        <v>370</v>
      </c>
      <c r="K361" s="233" t="s">
        <v>487</v>
      </c>
      <c r="L361" s="166" t="s">
        <v>146</v>
      </c>
      <c r="M361" s="175">
        <v>827</v>
      </c>
    </row>
    <row r="362" spans="1:13" s="35" customFormat="1" ht="19.5" customHeight="1" x14ac:dyDescent="0.2">
      <c r="A362" s="228"/>
      <c r="B362" s="278"/>
      <c r="C362" s="41" t="s">
        <v>298</v>
      </c>
      <c r="D362" s="39">
        <v>0</v>
      </c>
      <c r="E362" s="39">
        <v>0</v>
      </c>
      <c r="F362" s="39">
        <v>0</v>
      </c>
      <c r="G362" s="138"/>
      <c r="H362" s="176"/>
      <c r="I362" s="167"/>
      <c r="J362" s="176"/>
      <c r="K362" s="237"/>
      <c r="L362" s="167"/>
      <c r="M362" s="176"/>
    </row>
    <row r="363" spans="1:13" s="35" customFormat="1" ht="19.5" customHeight="1" x14ac:dyDescent="0.2">
      <c r="A363" s="228"/>
      <c r="B363" s="278"/>
      <c r="C363" s="41" t="s">
        <v>300</v>
      </c>
      <c r="D363" s="39">
        <v>0</v>
      </c>
      <c r="E363" s="39">
        <v>0</v>
      </c>
      <c r="F363" s="39">
        <v>0</v>
      </c>
      <c r="G363" s="138"/>
      <c r="H363" s="176"/>
      <c r="I363" s="167"/>
      <c r="J363" s="176"/>
      <c r="K363" s="237"/>
      <c r="L363" s="167"/>
      <c r="M363" s="176"/>
    </row>
    <row r="364" spans="1:13" s="35" customFormat="1" ht="19.5" customHeight="1" x14ac:dyDescent="0.2">
      <c r="A364" s="228"/>
      <c r="B364" s="278"/>
      <c r="C364" s="41" t="s">
        <v>227</v>
      </c>
      <c r="D364" s="39">
        <v>0</v>
      </c>
      <c r="E364" s="39">
        <v>0</v>
      </c>
      <c r="F364" s="39">
        <v>0</v>
      </c>
      <c r="G364" s="138"/>
      <c r="H364" s="176"/>
      <c r="I364" s="167"/>
      <c r="J364" s="176"/>
      <c r="K364" s="237"/>
      <c r="L364" s="167"/>
      <c r="M364" s="176"/>
    </row>
    <row r="365" spans="1:13" s="35" customFormat="1" ht="19.5" customHeight="1" x14ac:dyDescent="0.2">
      <c r="A365" s="229"/>
      <c r="B365" s="279"/>
      <c r="C365" s="41" t="s">
        <v>226</v>
      </c>
      <c r="D365" s="39">
        <v>0</v>
      </c>
      <c r="E365" s="39">
        <v>0</v>
      </c>
      <c r="F365" s="39">
        <v>0</v>
      </c>
      <c r="G365" s="138"/>
      <c r="H365" s="177"/>
      <c r="I365" s="168"/>
      <c r="J365" s="177"/>
      <c r="K365" s="238"/>
      <c r="L365" s="168"/>
      <c r="M365" s="177"/>
    </row>
    <row r="366" spans="1:13" s="35" customFormat="1" ht="15" customHeight="1" x14ac:dyDescent="0.2">
      <c r="A366" s="227" t="s">
        <v>488</v>
      </c>
      <c r="B366" s="277" t="s">
        <v>489</v>
      </c>
      <c r="C366" s="68" t="s">
        <v>228</v>
      </c>
      <c r="D366" s="39">
        <f>SUM(D367:D370)</f>
        <v>0</v>
      </c>
      <c r="E366" s="39">
        <f>SUM(E367:E370)</f>
        <v>0</v>
      </c>
      <c r="F366" s="39">
        <f>SUM(F367:F370)</f>
        <v>0</v>
      </c>
      <c r="G366" s="138"/>
      <c r="H366" s="175" t="s">
        <v>490</v>
      </c>
      <c r="I366" s="166"/>
      <c r="J366" s="175" t="s">
        <v>370</v>
      </c>
      <c r="K366" s="233" t="s">
        <v>261</v>
      </c>
      <c r="L366" s="166" t="s">
        <v>144</v>
      </c>
      <c r="M366" s="175">
        <v>827</v>
      </c>
    </row>
    <row r="367" spans="1:13" s="35" customFormat="1" ht="13.5" customHeight="1" x14ac:dyDescent="0.2">
      <c r="A367" s="228"/>
      <c r="B367" s="278"/>
      <c r="C367" s="41" t="s">
        <v>298</v>
      </c>
      <c r="D367" s="39">
        <v>0</v>
      </c>
      <c r="E367" s="39">
        <v>0</v>
      </c>
      <c r="F367" s="39">
        <v>0</v>
      </c>
      <c r="G367" s="138"/>
      <c r="H367" s="176"/>
      <c r="I367" s="167"/>
      <c r="J367" s="176"/>
      <c r="K367" s="237"/>
      <c r="L367" s="167"/>
      <c r="M367" s="176"/>
    </row>
    <row r="368" spans="1:13" s="35" customFormat="1" ht="15" customHeight="1" x14ac:dyDescent="0.2">
      <c r="A368" s="228"/>
      <c r="B368" s="278"/>
      <c r="C368" s="41" t="s">
        <v>300</v>
      </c>
      <c r="D368" s="39">
        <v>0</v>
      </c>
      <c r="E368" s="39">
        <v>0</v>
      </c>
      <c r="F368" s="39">
        <v>0</v>
      </c>
      <c r="G368" s="138"/>
      <c r="H368" s="176"/>
      <c r="I368" s="167"/>
      <c r="J368" s="176"/>
      <c r="K368" s="237"/>
      <c r="L368" s="167"/>
      <c r="M368" s="176"/>
    </row>
    <row r="369" spans="1:13" s="35" customFormat="1" ht="15" customHeight="1" x14ac:dyDescent="0.2">
      <c r="A369" s="228"/>
      <c r="B369" s="278"/>
      <c r="C369" s="41" t="s">
        <v>227</v>
      </c>
      <c r="D369" s="39">
        <v>0</v>
      </c>
      <c r="E369" s="39">
        <v>0</v>
      </c>
      <c r="F369" s="39">
        <v>0</v>
      </c>
      <c r="G369" s="138"/>
      <c r="H369" s="176"/>
      <c r="I369" s="167"/>
      <c r="J369" s="176"/>
      <c r="K369" s="237"/>
      <c r="L369" s="167"/>
      <c r="M369" s="176"/>
    </row>
    <row r="370" spans="1:13" s="35" customFormat="1" ht="33" customHeight="1" x14ac:dyDescent="0.2">
      <c r="A370" s="229"/>
      <c r="B370" s="279"/>
      <c r="C370" s="41" t="s">
        <v>226</v>
      </c>
      <c r="D370" s="39">
        <v>0</v>
      </c>
      <c r="E370" s="39">
        <v>0</v>
      </c>
      <c r="F370" s="39">
        <v>0</v>
      </c>
      <c r="G370" s="138"/>
      <c r="H370" s="177"/>
      <c r="I370" s="168"/>
      <c r="J370" s="177"/>
      <c r="K370" s="238"/>
      <c r="L370" s="168"/>
      <c r="M370" s="177"/>
    </row>
    <row r="371" spans="1:13" s="35" customFormat="1" ht="18" customHeight="1" x14ac:dyDescent="0.2">
      <c r="A371" s="227" t="s">
        <v>491</v>
      </c>
      <c r="B371" s="277" t="s">
        <v>492</v>
      </c>
      <c r="C371" s="68" t="s">
        <v>228</v>
      </c>
      <c r="D371" s="39">
        <f>SUM(D372:D375)</f>
        <v>0</v>
      </c>
      <c r="E371" s="39">
        <f>SUM(E372:E375)</f>
        <v>0</v>
      </c>
      <c r="F371" s="39">
        <f>SUM(F372:F375)</f>
        <v>0</v>
      </c>
      <c r="G371" s="138"/>
      <c r="H371" s="175" t="s">
        <v>493</v>
      </c>
      <c r="I371" s="181" t="s">
        <v>201</v>
      </c>
      <c r="J371" s="188" t="s">
        <v>344</v>
      </c>
      <c r="K371" s="274" t="s">
        <v>487</v>
      </c>
      <c r="L371" s="154" t="s">
        <v>146</v>
      </c>
      <c r="M371" s="175">
        <v>827</v>
      </c>
    </row>
    <row r="372" spans="1:13" s="35" customFormat="1" ht="18" customHeight="1" x14ac:dyDescent="0.2">
      <c r="A372" s="228"/>
      <c r="B372" s="278"/>
      <c r="C372" s="41" t="s">
        <v>298</v>
      </c>
      <c r="D372" s="39">
        <v>0</v>
      </c>
      <c r="E372" s="39">
        <v>0</v>
      </c>
      <c r="F372" s="39">
        <v>0</v>
      </c>
      <c r="G372" s="138"/>
      <c r="H372" s="176"/>
      <c r="I372" s="282"/>
      <c r="J372" s="210"/>
      <c r="K372" s="274"/>
      <c r="L372" s="287"/>
      <c r="M372" s="176"/>
    </row>
    <row r="373" spans="1:13" s="35" customFormat="1" ht="18" customHeight="1" x14ac:dyDescent="0.2">
      <c r="A373" s="228"/>
      <c r="B373" s="278"/>
      <c r="C373" s="41" t="s">
        <v>300</v>
      </c>
      <c r="D373" s="39">
        <v>0</v>
      </c>
      <c r="E373" s="39">
        <v>0</v>
      </c>
      <c r="F373" s="39">
        <v>0</v>
      </c>
      <c r="G373" s="138"/>
      <c r="H373" s="176"/>
      <c r="I373" s="282"/>
      <c r="J373" s="210"/>
      <c r="K373" s="274"/>
      <c r="L373" s="287"/>
      <c r="M373" s="176"/>
    </row>
    <row r="374" spans="1:13" s="35" customFormat="1" ht="18" customHeight="1" x14ac:dyDescent="0.2">
      <c r="A374" s="228"/>
      <c r="B374" s="278"/>
      <c r="C374" s="41" t="s">
        <v>227</v>
      </c>
      <c r="D374" s="39">
        <v>0</v>
      </c>
      <c r="E374" s="39">
        <v>0</v>
      </c>
      <c r="F374" s="39">
        <v>0</v>
      </c>
      <c r="G374" s="138"/>
      <c r="H374" s="176"/>
      <c r="I374" s="282"/>
      <c r="J374" s="210"/>
      <c r="K374" s="274"/>
      <c r="L374" s="287"/>
      <c r="M374" s="176"/>
    </row>
    <row r="375" spans="1:13" s="35" customFormat="1" ht="37.5" customHeight="1" x14ac:dyDescent="0.2">
      <c r="A375" s="229"/>
      <c r="B375" s="279"/>
      <c r="C375" s="41" t="s">
        <v>226</v>
      </c>
      <c r="D375" s="39">
        <v>0</v>
      </c>
      <c r="E375" s="39">
        <v>0</v>
      </c>
      <c r="F375" s="39">
        <v>0</v>
      </c>
      <c r="G375" s="138"/>
      <c r="H375" s="177"/>
      <c r="I375" s="283"/>
      <c r="J375" s="288"/>
      <c r="K375" s="274"/>
      <c r="L375" s="287"/>
      <c r="M375" s="177"/>
    </row>
    <row r="376" spans="1:13" s="35" customFormat="1" ht="48.75" customHeight="1" x14ac:dyDescent="0.2">
      <c r="A376" s="227" t="s">
        <v>494</v>
      </c>
      <c r="B376" s="277" t="s">
        <v>495</v>
      </c>
      <c r="C376" s="68" t="s">
        <v>228</v>
      </c>
      <c r="D376" s="39">
        <f>SUM(D377:D380)</f>
        <v>0</v>
      </c>
      <c r="E376" s="39">
        <f>SUM(E377:E380)</f>
        <v>0</v>
      </c>
      <c r="F376" s="39">
        <f>SUM(F377:F380)</f>
        <v>0</v>
      </c>
      <c r="G376" s="138"/>
      <c r="H376" s="175" t="s">
        <v>496</v>
      </c>
      <c r="I376" s="181" t="s">
        <v>202</v>
      </c>
      <c r="J376" s="188" t="s">
        <v>316</v>
      </c>
      <c r="K376" s="274" t="s">
        <v>497</v>
      </c>
      <c r="L376" s="181"/>
      <c r="M376" s="175">
        <v>827</v>
      </c>
    </row>
    <row r="377" spans="1:13" s="35" customFormat="1" ht="48.75" customHeight="1" x14ac:dyDescent="0.2">
      <c r="A377" s="228"/>
      <c r="B377" s="278"/>
      <c r="C377" s="41" t="s">
        <v>298</v>
      </c>
      <c r="D377" s="39">
        <v>0</v>
      </c>
      <c r="E377" s="39">
        <v>0</v>
      </c>
      <c r="F377" s="39">
        <v>0</v>
      </c>
      <c r="G377" s="138"/>
      <c r="H377" s="176"/>
      <c r="I377" s="282"/>
      <c r="J377" s="210"/>
      <c r="K377" s="274"/>
      <c r="L377" s="282"/>
      <c r="M377" s="176"/>
    </row>
    <row r="378" spans="1:13" s="35" customFormat="1" ht="48.75" customHeight="1" x14ac:dyDescent="0.2">
      <c r="A378" s="228"/>
      <c r="B378" s="278"/>
      <c r="C378" s="41" t="s">
        <v>300</v>
      </c>
      <c r="D378" s="39">
        <v>0</v>
      </c>
      <c r="E378" s="39">
        <v>0</v>
      </c>
      <c r="F378" s="39">
        <v>0</v>
      </c>
      <c r="G378" s="138"/>
      <c r="H378" s="176"/>
      <c r="I378" s="282"/>
      <c r="J378" s="210"/>
      <c r="K378" s="274"/>
      <c r="L378" s="282"/>
      <c r="M378" s="176"/>
    </row>
    <row r="379" spans="1:13" s="35" customFormat="1" ht="43.5" customHeight="1" x14ac:dyDescent="0.2">
      <c r="A379" s="228"/>
      <c r="B379" s="278"/>
      <c r="C379" s="41" t="s">
        <v>227</v>
      </c>
      <c r="D379" s="39">
        <v>0</v>
      </c>
      <c r="E379" s="39">
        <v>0</v>
      </c>
      <c r="F379" s="39">
        <v>0</v>
      </c>
      <c r="G379" s="138"/>
      <c r="H379" s="176"/>
      <c r="I379" s="282"/>
      <c r="J379" s="210"/>
      <c r="K379" s="274"/>
      <c r="L379" s="282"/>
      <c r="M379" s="176"/>
    </row>
    <row r="380" spans="1:13" s="35" customFormat="1" ht="47.25" customHeight="1" x14ac:dyDescent="0.2">
      <c r="A380" s="229"/>
      <c r="B380" s="279"/>
      <c r="C380" s="41" t="s">
        <v>226</v>
      </c>
      <c r="D380" s="39">
        <v>0</v>
      </c>
      <c r="E380" s="39">
        <v>0</v>
      </c>
      <c r="F380" s="39">
        <v>0</v>
      </c>
      <c r="G380" s="138"/>
      <c r="H380" s="177"/>
      <c r="I380" s="283"/>
      <c r="J380" s="288"/>
      <c r="K380" s="274"/>
      <c r="L380" s="283"/>
      <c r="M380" s="177"/>
    </row>
    <row r="381" spans="1:13" s="35" customFormat="1" ht="18.75" customHeight="1" x14ac:dyDescent="0.2">
      <c r="A381" s="227" t="s">
        <v>498</v>
      </c>
      <c r="B381" s="277" t="s">
        <v>499</v>
      </c>
      <c r="C381" s="68" t="s">
        <v>228</v>
      </c>
      <c r="D381" s="39">
        <f>SUM(D382:D385)</f>
        <v>0</v>
      </c>
      <c r="E381" s="39">
        <f>SUM(E382:E385)</f>
        <v>0</v>
      </c>
      <c r="F381" s="39">
        <f>SUM(F382:F385)</f>
        <v>0</v>
      </c>
      <c r="G381" s="138"/>
      <c r="H381" s="175" t="s">
        <v>500</v>
      </c>
      <c r="I381" s="166"/>
      <c r="J381" s="175" t="s">
        <v>370</v>
      </c>
      <c r="K381" s="233" t="s">
        <v>477</v>
      </c>
      <c r="L381" s="166" t="s">
        <v>148</v>
      </c>
      <c r="M381" s="175">
        <v>827</v>
      </c>
    </row>
    <row r="382" spans="1:13" s="35" customFormat="1" ht="18.75" customHeight="1" x14ac:dyDescent="0.2">
      <c r="A382" s="228"/>
      <c r="B382" s="278"/>
      <c r="C382" s="41" t="s">
        <v>298</v>
      </c>
      <c r="D382" s="39">
        <v>0</v>
      </c>
      <c r="E382" s="39">
        <v>0</v>
      </c>
      <c r="F382" s="39">
        <v>0</v>
      </c>
      <c r="G382" s="138"/>
      <c r="H382" s="176"/>
      <c r="I382" s="167"/>
      <c r="J382" s="176"/>
      <c r="K382" s="237"/>
      <c r="L382" s="167"/>
      <c r="M382" s="176"/>
    </row>
    <row r="383" spans="1:13" s="35" customFormat="1" ht="18.75" customHeight="1" x14ac:dyDescent="0.2">
      <c r="A383" s="228"/>
      <c r="B383" s="278"/>
      <c r="C383" s="41" t="s">
        <v>300</v>
      </c>
      <c r="D383" s="39">
        <v>0</v>
      </c>
      <c r="E383" s="39">
        <v>0</v>
      </c>
      <c r="F383" s="39">
        <v>0</v>
      </c>
      <c r="G383" s="138"/>
      <c r="H383" s="176"/>
      <c r="I383" s="167"/>
      <c r="J383" s="176"/>
      <c r="K383" s="237"/>
      <c r="L383" s="167"/>
      <c r="M383" s="176"/>
    </row>
    <row r="384" spans="1:13" s="35" customFormat="1" ht="18.75" customHeight="1" x14ac:dyDescent="0.2">
      <c r="A384" s="228"/>
      <c r="B384" s="278"/>
      <c r="C384" s="41" t="s">
        <v>227</v>
      </c>
      <c r="D384" s="39">
        <v>0</v>
      </c>
      <c r="E384" s="39">
        <v>0</v>
      </c>
      <c r="F384" s="39">
        <v>0</v>
      </c>
      <c r="G384" s="138"/>
      <c r="H384" s="176"/>
      <c r="I384" s="167"/>
      <c r="J384" s="176"/>
      <c r="K384" s="237"/>
      <c r="L384" s="167"/>
      <c r="M384" s="176"/>
    </row>
    <row r="385" spans="1:13" s="35" customFormat="1" ht="18.75" customHeight="1" x14ac:dyDescent="0.2">
      <c r="A385" s="229"/>
      <c r="B385" s="279"/>
      <c r="C385" s="41" t="s">
        <v>226</v>
      </c>
      <c r="D385" s="39">
        <v>0</v>
      </c>
      <c r="E385" s="39">
        <v>0</v>
      </c>
      <c r="F385" s="39">
        <v>0</v>
      </c>
      <c r="G385" s="138"/>
      <c r="H385" s="177"/>
      <c r="I385" s="168"/>
      <c r="J385" s="177"/>
      <c r="K385" s="238"/>
      <c r="L385" s="168"/>
      <c r="M385" s="177"/>
    </row>
    <row r="386" spans="1:13" s="35" customFormat="1" ht="12.75" customHeight="1" x14ac:dyDescent="0.2">
      <c r="A386" s="227" t="s">
        <v>501</v>
      </c>
      <c r="B386" s="277" t="s">
        <v>502</v>
      </c>
      <c r="C386" s="68" t="s">
        <v>228</v>
      </c>
      <c r="D386" s="39">
        <f>SUM(D387:D390)</f>
        <v>0</v>
      </c>
      <c r="E386" s="39">
        <f>SUM(E387:E390)</f>
        <v>0</v>
      </c>
      <c r="F386" s="39">
        <f>SUM(F387:F390)</f>
        <v>0</v>
      </c>
      <c r="G386" s="138"/>
      <c r="H386" s="175" t="s">
        <v>503</v>
      </c>
      <c r="I386" s="181" t="s">
        <v>203</v>
      </c>
      <c r="J386" s="188" t="s">
        <v>344</v>
      </c>
      <c r="K386" s="233" t="s">
        <v>487</v>
      </c>
      <c r="L386" s="154" t="s">
        <v>146</v>
      </c>
      <c r="M386" s="175">
        <v>827</v>
      </c>
    </row>
    <row r="387" spans="1:13" s="35" customFormat="1" ht="12.75" customHeight="1" x14ac:dyDescent="0.2">
      <c r="A387" s="228"/>
      <c r="B387" s="278"/>
      <c r="C387" s="41" t="s">
        <v>298</v>
      </c>
      <c r="D387" s="39">
        <v>0</v>
      </c>
      <c r="E387" s="39">
        <v>0</v>
      </c>
      <c r="F387" s="39">
        <v>0</v>
      </c>
      <c r="G387" s="138"/>
      <c r="H387" s="176"/>
      <c r="I387" s="282"/>
      <c r="J387" s="210"/>
      <c r="K387" s="237"/>
      <c r="L387" s="287"/>
      <c r="M387" s="176"/>
    </row>
    <row r="388" spans="1:13" s="35" customFormat="1" ht="12.75" customHeight="1" x14ac:dyDescent="0.2">
      <c r="A388" s="228"/>
      <c r="B388" s="278"/>
      <c r="C388" s="41" t="s">
        <v>300</v>
      </c>
      <c r="D388" s="39">
        <v>0</v>
      </c>
      <c r="E388" s="39">
        <v>0</v>
      </c>
      <c r="F388" s="39">
        <v>0</v>
      </c>
      <c r="G388" s="138"/>
      <c r="H388" s="176"/>
      <c r="I388" s="282"/>
      <c r="J388" s="210"/>
      <c r="K388" s="237"/>
      <c r="L388" s="287"/>
      <c r="M388" s="176"/>
    </row>
    <row r="389" spans="1:13" s="35" customFormat="1" ht="12.75" customHeight="1" x14ac:dyDescent="0.2">
      <c r="A389" s="228"/>
      <c r="B389" s="278"/>
      <c r="C389" s="41" t="s">
        <v>227</v>
      </c>
      <c r="D389" s="39">
        <v>0</v>
      </c>
      <c r="E389" s="39">
        <v>0</v>
      </c>
      <c r="F389" s="39">
        <v>0</v>
      </c>
      <c r="G389" s="138"/>
      <c r="H389" s="176"/>
      <c r="I389" s="282"/>
      <c r="J389" s="210"/>
      <c r="K389" s="237"/>
      <c r="L389" s="287"/>
      <c r="M389" s="176"/>
    </row>
    <row r="390" spans="1:13" s="35" customFormat="1" ht="60" customHeight="1" x14ac:dyDescent="0.2">
      <c r="A390" s="229"/>
      <c r="B390" s="279"/>
      <c r="C390" s="41" t="s">
        <v>226</v>
      </c>
      <c r="D390" s="39">
        <v>0</v>
      </c>
      <c r="E390" s="39">
        <v>0</v>
      </c>
      <c r="F390" s="39">
        <v>0</v>
      </c>
      <c r="G390" s="138"/>
      <c r="H390" s="177"/>
      <c r="I390" s="283"/>
      <c r="J390" s="288"/>
      <c r="K390" s="238"/>
      <c r="L390" s="287"/>
      <c r="M390" s="177"/>
    </row>
    <row r="391" spans="1:13" s="35" customFormat="1" ht="39" customHeight="1" x14ac:dyDescent="0.2">
      <c r="A391" s="227" t="s">
        <v>504</v>
      </c>
      <c r="B391" s="277" t="s">
        <v>505</v>
      </c>
      <c r="C391" s="68" t="s">
        <v>228</v>
      </c>
      <c r="D391" s="39">
        <f>SUM(D392:D395)</f>
        <v>0</v>
      </c>
      <c r="E391" s="39">
        <f>SUM(E392:E395)</f>
        <v>0</v>
      </c>
      <c r="F391" s="39">
        <f>SUM(F392:F395)</f>
        <v>0</v>
      </c>
      <c r="G391" s="138"/>
      <c r="H391" s="175" t="s">
        <v>506</v>
      </c>
      <c r="I391" s="289" t="s">
        <v>223</v>
      </c>
      <c r="J391" s="284" t="s">
        <v>316</v>
      </c>
      <c r="K391" s="274" t="s">
        <v>477</v>
      </c>
      <c r="L391" s="154"/>
      <c r="M391" s="175">
        <v>827</v>
      </c>
    </row>
    <row r="392" spans="1:13" s="35" customFormat="1" ht="39" customHeight="1" x14ac:dyDescent="0.2">
      <c r="A392" s="228"/>
      <c r="B392" s="278"/>
      <c r="C392" s="41" t="s">
        <v>298</v>
      </c>
      <c r="D392" s="39">
        <v>0</v>
      </c>
      <c r="E392" s="39">
        <v>0</v>
      </c>
      <c r="F392" s="39">
        <v>0</v>
      </c>
      <c r="G392" s="138"/>
      <c r="H392" s="176"/>
      <c r="I392" s="282"/>
      <c r="J392" s="285"/>
      <c r="K392" s="274"/>
      <c r="L392" s="287"/>
      <c r="M392" s="176"/>
    </row>
    <row r="393" spans="1:13" s="35" customFormat="1" ht="39" customHeight="1" x14ac:dyDescent="0.2">
      <c r="A393" s="228"/>
      <c r="B393" s="278"/>
      <c r="C393" s="41" t="s">
        <v>300</v>
      </c>
      <c r="D393" s="39">
        <v>0</v>
      </c>
      <c r="E393" s="39">
        <v>0</v>
      </c>
      <c r="F393" s="39">
        <v>0</v>
      </c>
      <c r="G393" s="138"/>
      <c r="H393" s="176"/>
      <c r="I393" s="282"/>
      <c r="J393" s="285"/>
      <c r="K393" s="274"/>
      <c r="L393" s="287"/>
      <c r="M393" s="176"/>
    </row>
    <row r="394" spans="1:13" s="35" customFormat="1" ht="39" customHeight="1" x14ac:dyDescent="0.2">
      <c r="A394" s="228"/>
      <c r="B394" s="278"/>
      <c r="C394" s="41" t="s">
        <v>227</v>
      </c>
      <c r="D394" s="39">
        <v>0</v>
      </c>
      <c r="E394" s="39">
        <v>0</v>
      </c>
      <c r="F394" s="39">
        <v>0</v>
      </c>
      <c r="G394" s="138"/>
      <c r="H394" s="176"/>
      <c r="I394" s="282"/>
      <c r="J394" s="285"/>
      <c r="K394" s="274"/>
      <c r="L394" s="287"/>
      <c r="M394" s="176"/>
    </row>
    <row r="395" spans="1:13" s="35" customFormat="1" ht="39" customHeight="1" x14ac:dyDescent="0.2">
      <c r="A395" s="229"/>
      <c r="B395" s="279"/>
      <c r="C395" s="41" t="s">
        <v>226</v>
      </c>
      <c r="D395" s="39">
        <v>0</v>
      </c>
      <c r="E395" s="39">
        <v>0</v>
      </c>
      <c r="F395" s="39">
        <v>0</v>
      </c>
      <c r="G395" s="138"/>
      <c r="H395" s="177"/>
      <c r="I395" s="283"/>
      <c r="J395" s="286"/>
      <c r="K395" s="274"/>
      <c r="L395" s="287"/>
      <c r="M395" s="177"/>
    </row>
    <row r="396" spans="1:13" s="35" customFormat="1" ht="24" customHeight="1" x14ac:dyDescent="0.2">
      <c r="A396" s="227" t="s">
        <v>507</v>
      </c>
      <c r="B396" s="277" t="s">
        <v>508</v>
      </c>
      <c r="C396" s="68" t="s">
        <v>228</v>
      </c>
      <c r="D396" s="39">
        <f>SUM(D397:D400)</f>
        <v>0</v>
      </c>
      <c r="E396" s="39">
        <f>SUM(E397:E400)</f>
        <v>0</v>
      </c>
      <c r="F396" s="39">
        <f>SUM(F397:F400)</f>
        <v>0</v>
      </c>
      <c r="G396" s="138"/>
      <c r="H396" s="175" t="s">
        <v>509</v>
      </c>
      <c r="I396" s="181" t="s">
        <v>204</v>
      </c>
      <c r="J396" s="188" t="s">
        <v>344</v>
      </c>
      <c r="K396" s="274" t="s">
        <v>510</v>
      </c>
      <c r="L396" s="154" t="s">
        <v>146</v>
      </c>
      <c r="M396" s="175">
        <v>827</v>
      </c>
    </row>
    <row r="397" spans="1:13" s="35" customFormat="1" ht="24" customHeight="1" x14ac:dyDescent="0.2">
      <c r="A397" s="228"/>
      <c r="B397" s="278"/>
      <c r="C397" s="41" t="s">
        <v>298</v>
      </c>
      <c r="D397" s="39">
        <v>0</v>
      </c>
      <c r="E397" s="39">
        <v>0</v>
      </c>
      <c r="F397" s="39">
        <v>0</v>
      </c>
      <c r="G397" s="138"/>
      <c r="H397" s="176"/>
      <c r="I397" s="282"/>
      <c r="J397" s="210"/>
      <c r="K397" s="274"/>
      <c r="L397" s="287"/>
      <c r="M397" s="176"/>
    </row>
    <row r="398" spans="1:13" s="35" customFormat="1" ht="24" customHeight="1" x14ac:dyDescent="0.2">
      <c r="A398" s="228"/>
      <c r="B398" s="278"/>
      <c r="C398" s="41" t="s">
        <v>300</v>
      </c>
      <c r="D398" s="39">
        <v>0</v>
      </c>
      <c r="E398" s="39">
        <v>0</v>
      </c>
      <c r="F398" s="39">
        <v>0</v>
      </c>
      <c r="G398" s="138"/>
      <c r="H398" s="176"/>
      <c r="I398" s="282"/>
      <c r="J398" s="210"/>
      <c r="K398" s="274"/>
      <c r="L398" s="287"/>
      <c r="M398" s="176"/>
    </row>
    <row r="399" spans="1:13" s="35" customFormat="1" ht="24" customHeight="1" x14ac:dyDescent="0.2">
      <c r="A399" s="228"/>
      <c r="B399" s="278"/>
      <c r="C399" s="41" t="s">
        <v>227</v>
      </c>
      <c r="D399" s="39">
        <v>0</v>
      </c>
      <c r="E399" s="39">
        <v>0</v>
      </c>
      <c r="F399" s="39">
        <v>0</v>
      </c>
      <c r="G399" s="138"/>
      <c r="H399" s="176"/>
      <c r="I399" s="282"/>
      <c r="J399" s="210"/>
      <c r="K399" s="274"/>
      <c r="L399" s="287"/>
      <c r="M399" s="176"/>
    </row>
    <row r="400" spans="1:13" s="35" customFormat="1" ht="46.5" customHeight="1" x14ac:dyDescent="0.2">
      <c r="A400" s="229"/>
      <c r="B400" s="279"/>
      <c r="C400" s="41" t="s">
        <v>226</v>
      </c>
      <c r="D400" s="39">
        <v>0</v>
      </c>
      <c r="E400" s="39">
        <v>0</v>
      </c>
      <c r="F400" s="39">
        <v>0</v>
      </c>
      <c r="G400" s="138"/>
      <c r="H400" s="177"/>
      <c r="I400" s="283"/>
      <c r="J400" s="288"/>
      <c r="K400" s="274"/>
      <c r="L400" s="287"/>
      <c r="M400" s="177"/>
    </row>
    <row r="401" spans="1:13" s="35" customFormat="1" ht="18.75" customHeight="1" x14ac:dyDescent="0.2">
      <c r="A401" s="227" t="s">
        <v>256</v>
      </c>
      <c r="B401" s="277" t="s">
        <v>511</v>
      </c>
      <c r="C401" s="68" t="s">
        <v>228</v>
      </c>
      <c r="D401" s="39">
        <f>SUM(D402:D405)</f>
        <v>10500</v>
      </c>
      <c r="E401" s="39">
        <f>SUM(E402:E405)</f>
        <v>2766.55</v>
      </c>
      <c r="F401" s="39">
        <f>SUM(F402:F405)</f>
        <v>2766.55</v>
      </c>
      <c r="G401" s="138">
        <f>F401/D401%</f>
        <v>26.34809523809524</v>
      </c>
      <c r="H401" s="175" t="s">
        <v>512</v>
      </c>
      <c r="I401" s="128" t="s">
        <v>296</v>
      </c>
      <c r="J401" s="90">
        <f>SUM(J402:J404)</f>
        <v>2</v>
      </c>
      <c r="K401" s="233" t="s">
        <v>0</v>
      </c>
      <c r="L401" s="290"/>
      <c r="M401" s="175">
        <v>827</v>
      </c>
    </row>
    <row r="402" spans="1:13" s="35" customFormat="1" ht="18.75" customHeight="1" x14ac:dyDescent="0.2">
      <c r="A402" s="228"/>
      <c r="B402" s="278"/>
      <c r="C402" s="41" t="s">
        <v>298</v>
      </c>
      <c r="D402" s="39">
        <f>D407+D412</f>
        <v>10500</v>
      </c>
      <c r="E402" s="39">
        <f t="shared" ref="D402:F405" si="22">E407+E412</f>
        <v>2766.55</v>
      </c>
      <c r="F402" s="39">
        <f t="shared" si="22"/>
        <v>2766.55</v>
      </c>
      <c r="G402" s="138">
        <f t="shared" ref="G402:G407" si="23">F402/D402%</f>
        <v>26.34809523809524</v>
      </c>
      <c r="H402" s="176"/>
      <c r="I402" s="128" t="s">
        <v>299</v>
      </c>
      <c r="J402" s="90">
        <v>0</v>
      </c>
      <c r="K402" s="237"/>
      <c r="L402" s="291"/>
      <c r="M402" s="176"/>
    </row>
    <row r="403" spans="1:13" s="35" customFormat="1" ht="18.75" customHeight="1" x14ac:dyDescent="0.2">
      <c r="A403" s="228"/>
      <c r="B403" s="278"/>
      <c r="C403" s="41" t="s">
        <v>300</v>
      </c>
      <c r="D403" s="39">
        <f t="shared" si="22"/>
        <v>0</v>
      </c>
      <c r="E403" s="39">
        <f t="shared" si="22"/>
        <v>0</v>
      </c>
      <c r="F403" s="39">
        <f t="shared" si="22"/>
        <v>0</v>
      </c>
      <c r="G403" s="138"/>
      <c r="H403" s="176"/>
      <c r="I403" s="128" t="s">
        <v>301</v>
      </c>
      <c r="J403" s="90">
        <v>1</v>
      </c>
      <c r="K403" s="237"/>
      <c r="L403" s="291"/>
      <c r="M403" s="176"/>
    </row>
    <row r="404" spans="1:13" s="35" customFormat="1" ht="18.75" customHeight="1" x14ac:dyDescent="0.2">
      <c r="A404" s="228"/>
      <c r="B404" s="278"/>
      <c r="C404" s="41" t="s">
        <v>227</v>
      </c>
      <c r="D404" s="39">
        <f t="shared" si="22"/>
        <v>0</v>
      </c>
      <c r="E404" s="39">
        <f t="shared" si="22"/>
        <v>0</v>
      </c>
      <c r="F404" s="39">
        <f t="shared" si="22"/>
        <v>0</v>
      </c>
      <c r="G404" s="138"/>
      <c r="H404" s="176"/>
      <c r="I404" s="128" t="s">
        <v>302</v>
      </c>
      <c r="J404" s="90">
        <v>1</v>
      </c>
      <c r="K404" s="237"/>
      <c r="L404" s="291"/>
      <c r="M404" s="176"/>
    </row>
    <row r="405" spans="1:13" s="35" customFormat="1" ht="18.75" customHeight="1" x14ac:dyDescent="0.2">
      <c r="A405" s="229"/>
      <c r="B405" s="279"/>
      <c r="C405" s="41" t="s">
        <v>226</v>
      </c>
      <c r="D405" s="39">
        <f t="shared" si="22"/>
        <v>0</v>
      </c>
      <c r="E405" s="39">
        <f t="shared" si="22"/>
        <v>0</v>
      </c>
      <c r="F405" s="39">
        <f t="shared" si="22"/>
        <v>0</v>
      </c>
      <c r="G405" s="138"/>
      <c r="H405" s="177"/>
      <c r="I405" s="128" t="s">
        <v>303</v>
      </c>
      <c r="J405" s="81">
        <f>(J402+J403/2)/J401</f>
        <v>0.25</v>
      </c>
      <c r="K405" s="238"/>
      <c r="L405" s="292"/>
      <c r="M405" s="177"/>
    </row>
    <row r="406" spans="1:13" s="35" customFormat="1" ht="26.25" customHeight="1" x14ac:dyDescent="0.2">
      <c r="A406" s="227" t="s">
        <v>1</v>
      </c>
      <c r="B406" s="277" t="s">
        <v>2</v>
      </c>
      <c r="C406" s="68" t="s">
        <v>228</v>
      </c>
      <c r="D406" s="39">
        <f>SUM(D407:D410)</f>
        <v>10500</v>
      </c>
      <c r="E406" s="39">
        <f>SUM(E407:E410)</f>
        <v>2766.55</v>
      </c>
      <c r="F406" s="39">
        <f>SUM(F407:F410)</f>
        <v>2766.55</v>
      </c>
      <c r="G406" s="138">
        <f t="shared" si="23"/>
        <v>26.34809523809524</v>
      </c>
      <c r="H406" s="175" t="s">
        <v>3</v>
      </c>
      <c r="I406" s="181" t="s">
        <v>205</v>
      </c>
      <c r="J406" s="284" t="s">
        <v>370</v>
      </c>
      <c r="K406" s="274" t="s">
        <v>0</v>
      </c>
      <c r="L406" s="166" t="s">
        <v>206</v>
      </c>
      <c r="M406" s="175">
        <v>827</v>
      </c>
    </row>
    <row r="407" spans="1:13" s="35" customFormat="1" ht="26.25" customHeight="1" x14ac:dyDescent="0.2">
      <c r="A407" s="228"/>
      <c r="B407" s="278"/>
      <c r="C407" s="41" t="s">
        <v>298</v>
      </c>
      <c r="D407" s="39">
        <v>10500</v>
      </c>
      <c r="E407" s="39">
        <v>2766.55</v>
      </c>
      <c r="F407" s="39">
        <v>2766.55</v>
      </c>
      <c r="G407" s="138">
        <f t="shared" si="23"/>
        <v>26.34809523809524</v>
      </c>
      <c r="H407" s="176"/>
      <c r="I407" s="282"/>
      <c r="J407" s="285"/>
      <c r="K407" s="274"/>
      <c r="L407" s="196"/>
      <c r="M407" s="176"/>
    </row>
    <row r="408" spans="1:13" s="35" customFormat="1" ht="26.25" customHeight="1" x14ac:dyDescent="0.2">
      <c r="A408" s="228"/>
      <c r="B408" s="278"/>
      <c r="C408" s="41" t="s">
        <v>300</v>
      </c>
      <c r="D408" s="39">
        <v>0</v>
      </c>
      <c r="E408" s="39">
        <v>0</v>
      </c>
      <c r="F408" s="39">
        <v>0</v>
      </c>
      <c r="G408" s="138"/>
      <c r="H408" s="176"/>
      <c r="I408" s="282"/>
      <c r="J408" s="285"/>
      <c r="K408" s="274"/>
      <c r="L408" s="196"/>
      <c r="M408" s="176"/>
    </row>
    <row r="409" spans="1:13" s="35" customFormat="1" ht="26.25" customHeight="1" x14ac:dyDescent="0.2">
      <c r="A409" s="228"/>
      <c r="B409" s="278"/>
      <c r="C409" s="41" t="s">
        <v>227</v>
      </c>
      <c r="D409" s="39">
        <v>0</v>
      </c>
      <c r="E409" s="39">
        <v>0</v>
      </c>
      <c r="F409" s="39">
        <v>0</v>
      </c>
      <c r="G409" s="138"/>
      <c r="H409" s="176"/>
      <c r="I409" s="282"/>
      <c r="J409" s="285"/>
      <c r="K409" s="274"/>
      <c r="L409" s="196"/>
      <c r="M409" s="176"/>
    </row>
    <row r="410" spans="1:13" s="35" customFormat="1" ht="39" customHeight="1" x14ac:dyDescent="0.2">
      <c r="A410" s="229"/>
      <c r="B410" s="279"/>
      <c r="C410" s="41" t="s">
        <v>226</v>
      </c>
      <c r="D410" s="39">
        <v>0</v>
      </c>
      <c r="E410" s="39">
        <v>0</v>
      </c>
      <c r="F410" s="39">
        <v>0</v>
      </c>
      <c r="G410" s="138"/>
      <c r="H410" s="177"/>
      <c r="I410" s="283"/>
      <c r="J410" s="286"/>
      <c r="K410" s="274"/>
      <c r="L410" s="197"/>
      <c r="M410" s="177"/>
    </row>
    <row r="411" spans="1:13" s="35" customFormat="1" ht="19.5" customHeight="1" x14ac:dyDescent="0.2">
      <c r="A411" s="227" t="s">
        <v>4</v>
      </c>
      <c r="B411" s="277" t="s">
        <v>5</v>
      </c>
      <c r="C411" s="68" t="s">
        <v>228</v>
      </c>
      <c r="D411" s="39">
        <f>SUM(D412:D415)</f>
        <v>0</v>
      </c>
      <c r="E411" s="39">
        <f>SUM(E412:E415)</f>
        <v>0</v>
      </c>
      <c r="F411" s="39">
        <f>SUM(F412:F415)</f>
        <v>0</v>
      </c>
      <c r="G411" s="138"/>
      <c r="H411" s="175" t="s">
        <v>6</v>
      </c>
      <c r="I411" s="181" t="s">
        <v>207</v>
      </c>
      <c r="J411" s="284" t="s">
        <v>344</v>
      </c>
      <c r="K411" s="274" t="s">
        <v>261</v>
      </c>
      <c r="L411" s="145" t="s">
        <v>513</v>
      </c>
      <c r="M411" s="175">
        <v>827</v>
      </c>
    </row>
    <row r="412" spans="1:13" s="35" customFormat="1" ht="19.5" customHeight="1" x14ac:dyDescent="0.2">
      <c r="A412" s="228"/>
      <c r="B412" s="278"/>
      <c r="C412" s="41" t="s">
        <v>298</v>
      </c>
      <c r="D412" s="39">
        <v>0</v>
      </c>
      <c r="E412" s="39">
        <v>0</v>
      </c>
      <c r="F412" s="39">
        <v>0</v>
      </c>
      <c r="G412" s="138"/>
      <c r="H412" s="176"/>
      <c r="I412" s="282"/>
      <c r="J412" s="285"/>
      <c r="K412" s="274"/>
      <c r="L412" s="357"/>
      <c r="M412" s="176"/>
    </row>
    <row r="413" spans="1:13" s="35" customFormat="1" ht="19.5" customHeight="1" x14ac:dyDescent="0.2">
      <c r="A413" s="228"/>
      <c r="B413" s="278"/>
      <c r="C413" s="41" t="s">
        <v>300</v>
      </c>
      <c r="D413" s="39">
        <v>0</v>
      </c>
      <c r="E413" s="39">
        <v>0</v>
      </c>
      <c r="F413" s="39">
        <v>0</v>
      </c>
      <c r="G413" s="138"/>
      <c r="H413" s="176"/>
      <c r="I413" s="282"/>
      <c r="J413" s="285"/>
      <c r="K413" s="274"/>
      <c r="L413" s="357"/>
      <c r="M413" s="176"/>
    </row>
    <row r="414" spans="1:13" s="35" customFormat="1" ht="19.5" customHeight="1" x14ac:dyDescent="0.2">
      <c r="A414" s="228"/>
      <c r="B414" s="278"/>
      <c r="C414" s="41" t="s">
        <v>227</v>
      </c>
      <c r="D414" s="39">
        <v>0</v>
      </c>
      <c r="E414" s="39">
        <v>0</v>
      </c>
      <c r="F414" s="39">
        <v>0</v>
      </c>
      <c r="G414" s="138"/>
      <c r="H414" s="176"/>
      <c r="I414" s="282"/>
      <c r="J414" s="285"/>
      <c r="K414" s="274"/>
      <c r="L414" s="357"/>
      <c r="M414" s="176"/>
    </row>
    <row r="415" spans="1:13" s="35" customFormat="1" ht="19.5" customHeight="1" x14ac:dyDescent="0.2">
      <c r="A415" s="229"/>
      <c r="B415" s="279"/>
      <c r="C415" s="41" t="s">
        <v>226</v>
      </c>
      <c r="D415" s="39">
        <v>0</v>
      </c>
      <c r="E415" s="39">
        <v>0</v>
      </c>
      <c r="F415" s="39">
        <v>0</v>
      </c>
      <c r="G415" s="138"/>
      <c r="H415" s="177"/>
      <c r="I415" s="283"/>
      <c r="J415" s="286"/>
      <c r="K415" s="274"/>
      <c r="L415" s="357"/>
      <c r="M415" s="177"/>
    </row>
    <row r="416" spans="1:13" s="35" customFormat="1" ht="26.45" customHeight="1" x14ac:dyDescent="0.2">
      <c r="A416" s="227" t="s">
        <v>257</v>
      </c>
      <c r="B416" s="277" t="s">
        <v>7</v>
      </c>
      <c r="C416" s="68" t="s">
        <v>228</v>
      </c>
      <c r="D416" s="39">
        <f>SUM(D417:D420)</f>
        <v>0</v>
      </c>
      <c r="E416" s="39">
        <f>SUM(E417:E420)</f>
        <v>0</v>
      </c>
      <c r="F416" s="39">
        <f>SUM(F417:F420)</f>
        <v>0</v>
      </c>
      <c r="G416" s="138"/>
      <c r="H416" s="175" t="s">
        <v>8</v>
      </c>
      <c r="I416" s="128" t="s">
        <v>296</v>
      </c>
      <c r="J416" s="90">
        <f>SUM(J417:J419)</f>
        <v>6</v>
      </c>
      <c r="K416" s="233" t="s">
        <v>9</v>
      </c>
      <c r="L416" s="175"/>
      <c r="M416" s="175">
        <v>827</v>
      </c>
    </row>
    <row r="417" spans="1:13" s="35" customFormat="1" ht="13.9" customHeight="1" x14ac:dyDescent="0.2">
      <c r="A417" s="228"/>
      <c r="B417" s="278"/>
      <c r="C417" s="41" t="s">
        <v>298</v>
      </c>
      <c r="D417" s="39">
        <f t="shared" ref="D417:F420" si="24">D422+D427+D432+D437+D482+D442+D447</f>
        <v>0</v>
      </c>
      <c r="E417" s="39">
        <f t="shared" si="24"/>
        <v>0</v>
      </c>
      <c r="F417" s="39">
        <f t="shared" si="24"/>
        <v>0</v>
      </c>
      <c r="G417" s="138"/>
      <c r="H417" s="176"/>
      <c r="I417" s="128" t="s">
        <v>299</v>
      </c>
      <c r="J417" s="90">
        <v>1</v>
      </c>
      <c r="K417" s="237"/>
      <c r="L417" s="176"/>
      <c r="M417" s="176"/>
    </row>
    <row r="418" spans="1:13" s="35" customFormat="1" ht="13.9" customHeight="1" x14ac:dyDescent="0.2">
      <c r="A418" s="228"/>
      <c r="B418" s="278"/>
      <c r="C418" s="41" t="s">
        <v>300</v>
      </c>
      <c r="D418" s="39">
        <f t="shared" si="24"/>
        <v>0</v>
      </c>
      <c r="E418" s="39">
        <f t="shared" si="24"/>
        <v>0</v>
      </c>
      <c r="F418" s="39">
        <f t="shared" si="24"/>
        <v>0</v>
      </c>
      <c r="G418" s="138"/>
      <c r="H418" s="176"/>
      <c r="I418" s="128" t="s">
        <v>301</v>
      </c>
      <c r="J418" s="90">
        <v>3</v>
      </c>
      <c r="K418" s="237"/>
      <c r="L418" s="176"/>
      <c r="M418" s="176"/>
    </row>
    <row r="419" spans="1:13" s="35" customFormat="1" ht="13.9" customHeight="1" x14ac:dyDescent="0.2">
      <c r="A419" s="228"/>
      <c r="B419" s="278"/>
      <c r="C419" s="41" t="s">
        <v>227</v>
      </c>
      <c r="D419" s="39">
        <f t="shared" si="24"/>
        <v>0</v>
      </c>
      <c r="E419" s="39">
        <f t="shared" si="24"/>
        <v>0</v>
      </c>
      <c r="F419" s="39">
        <f t="shared" si="24"/>
        <v>0</v>
      </c>
      <c r="G419" s="138"/>
      <c r="H419" s="176"/>
      <c r="I419" s="128" t="s">
        <v>302</v>
      </c>
      <c r="J419" s="90">
        <v>2</v>
      </c>
      <c r="K419" s="237"/>
      <c r="L419" s="176"/>
      <c r="M419" s="176"/>
    </row>
    <row r="420" spans="1:13" s="35" customFormat="1" ht="26.25" customHeight="1" x14ac:dyDescent="0.2">
      <c r="A420" s="229"/>
      <c r="B420" s="279"/>
      <c r="C420" s="41" t="s">
        <v>226</v>
      </c>
      <c r="D420" s="39">
        <f t="shared" si="24"/>
        <v>0</v>
      </c>
      <c r="E420" s="39">
        <f t="shared" si="24"/>
        <v>0</v>
      </c>
      <c r="F420" s="39">
        <f t="shared" si="24"/>
        <v>0</v>
      </c>
      <c r="G420" s="138"/>
      <c r="H420" s="177"/>
      <c r="I420" s="128" t="s">
        <v>303</v>
      </c>
      <c r="J420" s="81">
        <f>(J417+J418/2)/J416</f>
        <v>0.41666666666666669</v>
      </c>
      <c r="K420" s="238"/>
      <c r="L420" s="177"/>
      <c r="M420" s="177"/>
    </row>
    <row r="421" spans="1:13" s="35" customFormat="1" ht="20.25" customHeight="1" x14ac:dyDescent="0.2">
      <c r="A421" s="227" t="s">
        <v>10</v>
      </c>
      <c r="B421" s="277" t="s">
        <v>11</v>
      </c>
      <c r="C421" s="68" t="s">
        <v>228</v>
      </c>
      <c r="D421" s="39">
        <f>SUM(D422:D425)</f>
        <v>0</v>
      </c>
      <c r="E421" s="39">
        <f>SUM(E422:E425)</f>
        <v>0</v>
      </c>
      <c r="F421" s="39">
        <f>SUM(F422:F425)</f>
        <v>0</v>
      </c>
      <c r="G421" s="138"/>
      <c r="H421" s="175" t="s">
        <v>12</v>
      </c>
      <c r="I421" s="166" t="s">
        <v>209</v>
      </c>
      <c r="J421" s="175" t="s">
        <v>344</v>
      </c>
      <c r="K421" s="233" t="s">
        <v>261</v>
      </c>
      <c r="L421" s="166" t="s">
        <v>208</v>
      </c>
      <c r="M421" s="175">
        <v>827</v>
      </c>
    </row>
    <row r="422" spans="1:13" s="35" customFormat="1" ht="20.25" customHeight="1" x14ac:dyDescent="0.2">
      <c r="A422" s="228"/>
      <c r="B422" s="278"/>
      <c r="C422" s="41" t="s">
        <v>298</v>
      </c>
      <c r="D422" s="39">
        <v>0</v>
      </c>
      <c r="E422" s="39">
        <v>0</v>
      </c>
      <c r="F422" s="39">
        <v>0</v>
      </c>
      <c r="G422" s="138"/>
      <c r="H422" s="176"/>
      <c r="I422" s="167"/>
      <c r="J422" s="176"/>
      <c r="K422" s="237"/>
      <c r="L422" s="167"/>
      <c r="M422" s="176"/>
    </row>
    <row r="423" spans="1:13" s="35" customFormat="1" ht="20.25" customHeight="1" x14ac:dyDescent="0.2">
      <c r="A423" s="228"/>
      <c r="B423" s="278"/>
      <c r="C423" s="41" t="s">
        <v>300</v>
      </c>
      <c r="D423" s="39">
        <v>0</v>
      </c>
      <c r="E423" s="39">
        <v>0</v>
      </c>
      <c r="F423" s="39">
        <v>0</v>
      </c>
      <c r="G423" s="138"/>
      <c r="H423" s="176"/>
      <c r="I423" s="167"/>
      <c r="J423" s="176"/>
      <c r="K423" s="237"/>
      <c r="L423" s="167"/>
      <c r="M423" s="176"/>
    </row>
    <row r="424" spans="1:13" s="35" customFormat="1" ht="20.25" customHeight="1" x14ac:dyDescent="0.2">
      <c r="A424" s="228"/>
      <c r="B424" s="278"/>
      <c r="C424" s="41" t="s">
        <v>227</v>
      </c>
      <c r="D424" s="39">
        <v>0</v>
      </c>
      <c r="E424" s="39">
        <v>0</v>
      </c>
      <c r="F424" s="39">
        <v>0</v>
      </c>
      <c r="G424" s="138"/>
      <c r="H424" s="176"/>
      <c r="I424" s="167"/>
      <c r="J424" s="176"/>
      <c r="K424" s="237"/>
      <c r="L424" s="167"/>
      <c r="M424" s="176"/>
    </row>
    <row r="425" spans="1:13" s="35" customFormat="1" ht="39.75" customHeight="1" x14ac:dyDescent="0.2">
      <c r="A425" s="229"/>
      <c r="B425" s="279"/>
      <c r="C425" s="41" t="s">
        <v>226</v>
      </c>
      <c r="D425" s="39">
        <v>0</v>
      </c>
      <c r="E425" s="39">
        <v>0</v>
      </c>
      <c r="F425" s="39">
        <v>0</v>
      </c>
      <c r="G425" s="138"/>
      <c r="H425" s="177"/>
      <c r="I425" s="168"/>
      <c r="J425" s="177"/>
      <c r="K425" s="238"/>
      <c r="L425" s="168"/>
      <c r="M425" s="177"/>
    </row>
    <row r="426" spans="1:13" s="35" customFormat="1" ht="46.5" customHeight="1" x14ac:dyDescent="0.2">
      <c r="A426" s="227" t="s">
        <v>13</v>
      </c>
      <c r="B426" s="277" t="s">
        <v>14</v>
      </c>
      <c r="C426" s="68" t="s">
        <v>228</v>
      </c>
      <c r="D426" s="39">
        <f>SUM(D427:D430)</f>
        <v>0</v>
      </c>
      <c r="E426" s="39">
        <f>SUM(E427:E430)</f>
        <v>0</v>
      </c>
      <c r="F426" s="39">
        <f>SUM(F427:F430)</f>
        <v>0</v>
      </c>
      <c r="G426" s="138"/>
      <c r="H426" s="175" t="s">
        <v>15</v>
      </c>
      <c r="I426" s="166" t="s">
        <v>210</v>
      </c>
      <c r="J426" s="175" t="s">
        <v>344</v>
      </c>
      <c r="K426" s="233" t="s">
        <v>261</v>
      </c>
      <c r="L426" s="166" t="s">
        <v>208</v>
      </c>
      <c r="M426" s="175">
        <v>827</v>
      </c>
    </row>
    <row r="427" spans="1:13" s="35" customFormat="1" ht="46.5" customHeight="1" x14ac:dyDescent="0.2">
      <c r="A427" s="228"/>
      <c r="B427" s="278"/>
      <c r="C427" s="41" t="s">
        <v>298</v>
      </c>
      <c r="D427" s="39">
        <v>0</v>
      </c>
      <c r="E427" s="39">
        <v>0</v>
      </c>
      <c r="F427" s="39">
        <v>0</v>
      </c>
      <c r="G427" s="138"/>
      <c r="H427" s="176"/>
      <c r="I427" s="167"/>
      <c r="J427" s="176"/>
      <c r="K427" s="237"/>
      <c r="L427" s="167"/>
      <c r="M427" s="176"/>
    </row>
    <row r="428" spans="1:13" s="35" customFormat="1" ht="46.5" customHeight="1" x14ac:dyDescent="0.2">
      <c r="A428" s="228"/>
      <c r="B428" s="278"/>
      <c r="C428" s="41" t="s">
        <v>300</v>
      </c>
      <c r="D428" s="39">
        <v>0</v>
      </c>
      <c r="E428" s="39">
        <v>0</v>
      </c>
      <c r="F428" s="39">
        <v>0</v>
      </c>
      <c r="G428" s="138"/>
      <c r="H428" s="176"/>
      <c r="I428" s="167"/>
      <c r="J428" s="176"/>
      <c r="K428" s="237"/>
      <c r="L428" s="167"/>
      <c r="M428" s="176"/>
    </row>
    <row r="429" spans="1:13" s="35" customFormat="1" ht="46.5" customHeight="1" x14ac:dyDescent="0.2">
      <c r="A429" s="228"/>
      <c r="B429" s="278"/>
      <c r="C429" s="41" t="s">
        <v>227</v>
      </c>
      <c r="D429" s="39">
        <v>0</v>
      </c>
      <c r="E429" s="39">
        <v>0</v>
      </c>
      <c r="F429" s="39">
        <v>0</v>
      </c>
      <c r="G429" s="138"/>
      <c r="H429" s="176"/>
      <c r="I429" s="167"/>
      <c r="J429" s="176"/>
      <c r="K429" s="237"/>
      <c r="L429" s="167"/>
      <c r="M429" s="176"/>
    </row>
    <row r="430" spans="1:13" s="35" customFormat="1" ht="46.5" customHeight="1" x14ac:dyDescent="0.2">
      <c r="A430" s="229"/>
      <c r="B430" s="279"/>
      <c r="C430" s="41" t="s">
        <v>226</v>
      </c>
      <c r="D430" s="39">
        <v>0</v>
      </c>
      <c r="E430" s="39">
        <v>0</v>
      </c>
      <c r="F430" s="39">
        <v>0</v>
      </c>
      <c r="G430" s="138"/>
      <c r="H430" s="177"/>
      <c r="I430" s="168"/>
      <c r="J430" s="177"/>
      <c r="K430" s="238"/>
      <c r="L430" s="168"/>
      <c r="M430" s="177"/>
    </row>
    <row r="431" spans="1:13" s="35" customFormat="1" ht="20.100000000000001" customHeight="1" x14ac:dyDescent="0.2">
      <c r="A431" s="227" t="s">
        <v>16</v>
      </c>
      <c r="B431" s="277" t="s">
        <v>17</v>
      </c>
      <c r="C431" s="68" t="s">
        <v>228</v>
      </c>
      <c r="D431" s="39">
        <f>SUM(D432:D435)</f>
        <v>0</v>
      </c>
      <c r="E431" s="39">
        <f>SUM(E432:E435)</f>
        <v>0</v>
      </c>
      <c r="F431" s="39">
        <f>SUM(F432:F435)</f>
        <v>0</v>
      </c>
      <c r="G431" s="138"/>
      <c r="H431" s="175" t="s">
        <v>18</v>
      </c>
      <c r="I431" s="175"/>
      <c r="J431" s="175" t="s">
        <v>370</v>
      </c>
      <c r="K431" s="233" t="s">
        <v>261</v>
      </c>
      <c r="L431" s="166" t="s">
        <v>148</v>
      </c>
      <c r="M431" s="175">
        <v>827</v>
      </c>
    </row>
    <row r="432" spans="1:13" s="35" customFormat="1" ht="20.100000000000001" customHeight="1" x14ac:dyDescent="0.2">
      <c r="A432" s="228"/>
      <c r="B432" s="278"/>
      <c r="C432" s="41" t="s">
        <v>298</v>
      </c>
      <c r="D432" s="39">
        <v>0</v>
      </c>
      <c r="E432" s="39">
        <v>0</v>
      </c>
      <c r="F432" s="39">
        <v>0</v>
      </c>
      <c r="G432" s="138"/>
      <c r="H432" s="176"/>
      <c r="I432" s="176"/>
      <c r="J432" s="176"/>
      <c r="K432" s="237"/>
      <c r="L432" s="167"/>
      <c r="M432" s="176"/>
    </row>
    <row r="433" spans="1:13" s="35" customFormat="1" ht="20.100000000000001" customHeight="1" x14ac:dyDescent="0.2">
      <c r="A433" s="228"/>
      <c r="B433" s="278"/>
      <c r="C433" s="41" t="s">
        <v>300</v>
      </c>
      <c r="D433" s="39">
        <v>0</v>
      </c>
      <c r="E433" s="39">
        <v>0</v>
      </c>
      <c r="F433" s="39">
        <v>0</v>
      </c>
      <c r="G433" s="138"/>
      <c r="H433" s="176"/>
      <c r="I433" s="176"/>
      <c r="J433" s="176"/>
      <c r="K433" s="237"/>
      <c r="L433" s="167"/>
      <c r="M433" s="176"/>
    </row>
    <row r="434" spans="1:13" s="35" customFormat="1" ht="20.100000000000001" customHeight="1" x14ac:dyDescent="0.2">
      <c r="A434" s="228"/>
      <c r="B434" s="278"/>
      <c r="C434" s="41" t="s">
        <v>227</v>
      </c>
      <c r="D434" s="39">
        <v>0</v>
      </c>
      <c r="E434" s="39">
        <v>0</v>
      </c>
      <c r="F434" s="39">
        <v>0</v>
      </c>
      <c r="G434" s="138"/>
      <c r="H434" s="176"/>
      <c r="I434" s="176"/>
      <c r="J434" s="176"/>
      <c r="K434" s="237"/>
      <c r="L434" s="167"/>
      <c r="M434" s="176"/>
    </row>
    <row r="435" spans="1:13" s="35" customFormat="1" ht="51" customHeight="1" x14ac:dyDescent="0.2">
      <c r="A435" s="229"/>
      <c r="B435" s="279"/>
      <c r="C435" s="41" t="s">
        <v>226</v>
      </c>
      <c r="D435" s="39">
        <v>0</v>
      </c>
      <c r="E435" s="39">
        <v>0</v>
      </c>
      <c r="F435" s="39">
        <v>0</v>
      </c>
      <c r="G435" s="138"/>
      <c r="H435" s="177"/>
      <c r="I435" s="177"/>
      <c r="J435" s="177"/>
      <c r="K435" s="238"/>
      <c r="L435" s="168"/>
      <c r="M435" s="177"/>
    </row>
    <row r="436" spans="1:13" s="35" customFormat="1" ht="39" customHeight="1" x14ac:dyDescent="0.2">
      <c r="A436" s="227" t="s">
        <v>19</v>
      </c>
      <c r="B436" s="277" t="s">
        <v>20</v>
      </c>
      <c r="C436" s="68" t="s">
        <v>228</v>
      </c>
      <c r="D436" s="39">
        <f>SUM(D437:D440)</f>
        <v>0</v>
      </c>
      <c r="E436" s="39">
        <f>SUM(E437:E440)</f>
        <v>0</v>
      </c>
      <c r="F436" s="39">
        <f>SUM(F437:F440)</f>
        <v>0</v>
      </c>
      <c r="G436" s="138"/>
      <c r="H436" s="175" t="s">
        <v>21</v>
      </c>
      <c r="I436" s="166" t="s">
        <v>149</v>
      </c>
      <c r="J436" s="175" t="s">
        <v>316</v>
      </c>
      <c r="K436" s="233" t="s">
        <v>9</v>
      </c>
      <c r="L436" s="175"/>
      <c r="M436" s="175">
        <v>827</v>
      </c>
    </row>
    <row r="437" spans="1:13" s="35" customFormat="1" ht="39" customHeight="1" x14ac:dyDescent="0.2">
      <c r="A437" s="228"/>
      <c r="B437" s="278"/>
      <c r="C437" s="41" t="s">
        <v>298</v>
      </c>
      <c r="D437" s="39">
        <v>0</v>
      </c>
      <c r="E437" s="39">
        <v>0</v>
      </c>
      <c r="F437" s="39">
        <v>0</v>
      </c>
      <c r="G437" s="138"/>
      <c r="H437" s="176"/>
      <c r="I437" s="167"/>
      <c r="J437" s="176"/>
      <c r="K437" s="237"/>
      <c r="L437" s="176"/>
      <c r="M437" s="176"/>
    </row>
    <row r="438" spans="1:13" s="35" customFormat="1" ht="39" customHeight="1" x14ac:dyDescent="0.2">
      <c r="A438" s="228"/>
      <c r="B438" s="278"/>
      <c r="C438" s="41" t="s">
        <v>300</v>
      </c>
      <c r="D438" s="39">
        <v>0</v>
      </c>
      <c r="E438" s="39">
        <v>0</v>
      </c>
      <c r="F438" s="39">
        <v>0</v>
      </c>
      <c r="G438" s="138"/>
      <c r="H438" s="176"/>
      <c r="I438" s="167"/>
      <c r="J438" s="176"/>
      <c r="K438" s="237"/>
      <c r="L438" s="176"/>
      <c r="M438" s="176"/>
    </row>
    <row r="439" spans="1:13" s="35" customFormat="1" ht="39" customHeight="1" x14ac:dyDescent="0.2">
      <c r="A439" s="228"/>
      <c r="B439" s="278"/>
      <c r="C439" s="41" t="s">
        <v>227</v>
      </c>
      <c r="D439" s="39">
        <v>0</v>
      </c>
      <c r="E439" s="39">
        <v>0</v>
      </c>
      <c r="F439" s="39">
        <v>0</v>
      </c>
      <c r="G439" s="138"/>
      <c r="H439" s="176"/>
      <c r="I439" s="167"/>
      <c r="J439" s="176"/>
      <c r="K439" s="237"/>
      <c r="L439" s="176"/>
      <c r="M439" s="176"/>
    </row>
    <row r="440" spans="1:13" s="35" customFormat="1" ht="62.25" customHeight="1" x14ac:dyDescent="0.2">
      <c r="A440" s="229"/>
      <c r="B440" s="279"/>
      <c r="C440" s="41" t="s">
        <v>226</v>
      </c>
      <c r="D440" s="39">
        <v>0</v>
      </c>
      <c r="E440" s="39">
        <v>0</v>
      </c>
      <c r="F440" s="39">
        <v>0</v>
      </c>
      <c r="G440" s="138"/>
      <c r="H440" s="177"/>
      <c r="I440" s="168"/>
      <c r="J440" s="177"/>
      <c r="K440" s="238"/>
      <c r="L440" s="177"/>
      <c r="M440" s="177"/>
    </row>
    <row r="441" spans="1:13" s="35" customFormat="1" ht="20.25" customHeight="1" x14ac:dyDescent="0.2">
      <c r="A441" s="227" t="s">
        <v>22</v>
      </c>
      <c r="B441" s="277" t="s">
        <v>23</v>
      </c>
      <c r="C441" s="68" t="s">
        <v>228</v>
      </c>
      <c r="D441" s="39">
        <f>SUM(D442:D445)</f>
        <v>0</v>
      </c>
      <c r="E441" s="39">
        <f>SUM(E442:E445)</f>
        <v>0</v>
      </c>
      <c r="F441" s="39">
        <f>SUM(F442:F445)</f>
        <v>0</v>
      </c>
      <c r="G441" s="138"/>
      <c r="H441" s="175" t="s">
        <v>24</v>
      </c>
      <c r="I441" s="166"/>
      <c r="J441" s="175" t="s">
        <v>370</v>
      </c>
      <c r="K441" s="233" t="s">
        <v>9</v>
      </c>
      <c r="L441" s="166" t="s">
        <v>155</v>
      </c>
      <c r="M441" s="175">
        <v>827</v>
      </c>
    </row>
    <row r="442" spans="1:13" s="35" customFormat="1" ht="20.25" customHeight="1" x14ac:dyDescent="0.2">
      <c r="A442" s="228"/>
      <c r="B442" s="278"/>
      <c r="C442" s="41" t="s">
        <v>298</v>
      </c>
      <c r="D442" s="39">
        <v>0</v>
      </c>
      <c r="E442" s="39">
        <v>0</v>
      </c>
      <c r="F442" s="39">
        <v>0</v>
      </c>
      <c r="G442" s="138"/>
      <c r="H442" s="176"/>
      <c r="I442" s="167"/>
      <c r="J442" s="176"/>
      <c r="K442" s="237"/>
      <c r="L442" s="167"/>
      <c r="M442" s="176"/>
    </row>
    <row r="443" spans="1:13" s="35" customFormat="1" ht="20.25" customHeight="1" x14ac:dyDescent="0.2">
      <c r="A443" s="228"/>
      <c r="B443" s="278"/>
      <c r="C443" s="41" t="s">
        <v>300</v>
      </c>
      <c r="D443" s="39">
        <v>0</v>
      </c>
      <c r="E443" s="39">
        <v>0</v>
      </c>
      <c r="F443" s="39">
        <v>0</v>
      </c>
      <c r="G443" s="138"/>
      <c r="H443" s="176"/>
      <c r="I443" s="167"/>
      <c r="J443" s="176"/>
      <c r="K443" s="237"/>
      <c r="L443" s="167"/>
      <c r="M443" s="176"/>
    </row>
    <row r="444" spans="1:13" s="35" customFormat="1" ht="20.25" customHeight="1" x14ac:dyDescent="0.2">
      <c r="A444" s="228"/>
      <c r="B444" s="278"/>
      <c r="C444" s="41" t="s">
        <v>227</v>
      </c>
      <c r="D444" s="39">
        <v>0</v>
      </c>
      <c r="E444" s="39">
        <v>0</v>
      </c>
      <c r="F444" s="39">
        <v>0</v>
      </c>
      <c r="G444" s="138"/>
      <c r="H444" s="176"/>
      <c r="I444" s="167"/>
      <c r="J444" s="176"/>
      <c r="K444" s="237"/>
      <c r="L444" s="167"/>
      <c r="M444" s="176"/>
    </row>
    <row r="445" spans="1:13" s="35" customFormat="1" ht="20.25" customHeight="1" x14ac:dyDescent="0.2">
      <c r="A445" s="229"/>
      <c r="B445" s="279"/>
      <c r="C445" s="41" t="s">
        <v>226</v>
      </c>
      <c r="D445" s="39">
        <v>0</v>
      </c>
      <c r="E445" s="39">
        <v>0</v>
      </c>
      <c r="F445" s="39">
        <v>0</v>
      </c>
      <c r="G445" s="138"/>
      <c r="H445" s="177"/>
      <c r="I445" s="168"/>
      <c r="J445" s="177"/>
      <c r="K445" s="238"/>
      <c r="L445" s="168"/>
      <c r="M445" s="177"/>
    </row>
    <row r="446" spans="1:13" s="35" customFormat="1" ht="23.25" customHeight="1" x14ac:dyDescent="0.2">
      <c r="A446" s="227" t="s">
        <v>25</v>
      </c>
      <c r="B446" s="277" t="s">
        <v>26</v>
      </c>
      <c r="C446" s="68" t="s">
        <v>228</v>
      </c>
      <c r="D446" s="39">
        <f>SUM(D447:D450)</f>
        <v>0</v>
      </c>
      <c r="E446" s="39">
        <f>SUM(E447:E450)</f>
        <v>0</v>
      </c>
      <c r="F446" s="39">
        <f>SUM(F447:F450)</f>
        <v>0</v>
      </c>
      <c r="G446" s="138"/>
      <c r="H446" s="175" t="s">
        <v>27</v>
      </c>
      <c r="I446" s="166" t="s">
        <v>150</v>
      </c>
      <c r="J446" s="175" t="s">
        <v>344</v>
      </c>
      <c r="K446" s="233" t="s">
        <v>28</v>
      </c>
      <c r="L446" s="166" t="s">
        <v>211</v>
      </c>
      <c r="M446" s="175">
        <v>827</v>
      </c>
    </row>
    <row r="447" spans="1:13" s="35" customFormat="1" ht="23.25" customHeight="1" x14ac:dyDescent="0.2">
      <c r="A447" s="228"/>
      <c r="B447" s="278"/>
      <c r="C447" s="41" t="s">
        <v>298</v>
      </c>
      <c r="D447" s="39">
        <v>0</v>
      </c>
      <c r="E447" s="39">
        <v>0</v>
      </c>
      <c r="F447" s="39">
        <v>0</v>
      </c>
      <c r="G447" s="138"/>
      <c r="H447" s="176"/>
      <c r="I447" s="167"/>
      <c r="J447" s="176"/>
      <c r="K447" s="237"/>
      <c r="L447" s="167"/>
      <c r="M447" s="176"/>
    </row>
    <row r="448" spans="1:13" s="35" customFormat="1" ht="23.25" customHeight="1" x14ac:dyDescent="0.2">
      <c r="A448" s="228"/>
      <c r="B448" s="278"/>
      <c r="C448" s="41" t="s">
        <v>300</v>
      </c>
      <c r="D448" s="39">
        <v>0</v>
      </c>
      <c r="E448" s="39">
        <v>0</v>
      </c>
      <c r="F448" s="39">
        <v>0</v>
      </c>
      <c r="G448" s="138"/>
      <c r="H448" s="176"/>
      <c r="I448" s="167"/>
      <c r="J448" s="176"/>
      <c r="K448" s="237"/>
      <c r="L448" s="167"/>
      <c r="M448" s="176"/>
    </row>
    <row r="449" spans="1:13" s="35" customFormat="1" ht="23.25" customHeight="1" x14ac:dyDescent="0.2">
      <c r="A449" s="228"/>
      <c r="B449" s="278"/>
      <c r="C449" s="41" t="s">
        <v>227</v>
      </c>
      <c r="D449" s="39">
        <v>0</v>
      </c>
      <c r="E449" s="39">
        <v>0</v>
      </c>
      <c r="F449" s="39">
        <v>0</v>
      </c>
      <c r="G449" s="138"/>
      <c r="H449" s="176"/>
      <c r="I449" s="167"/>
      <c r="J449" s="176"/>
      <c r="K449" s="237"/>
      <c r="L449" s="167"/>
      <c r="M449" s="176"/>
    </row>
    <row r="450" spans="1:13" s="35" customFormat="1" ht="23.25" customHeight="1" x14ac:dyDescent="0.2">
      <c r="A450" s="229"/>
      <c r="B450" s="279"/>
      <c r="C450" s="41" t="s">
        <v>226</v>
      </c>
      <c r="D450" s="39">
        <v>0</v>
      </c>
      <c r="E450" s="39">
        <v>0</v>
      </c>
      <c r="F450" s="39">
        <v>0</v>
      </c>
      <c r="G450" s="138"/>
      <c r="H450" s="177"/>
      <c r="I450" s="168"/>
      <c r="J450" s="177"/>
      <c r="K450" s="238"/>
      <c r="L450" s="168"/>
      <c r="M450" s="177"/>
    </row>
    <row r="451" spans="1:13" s="35" customFormat="1" ht="25.5" customHeight="1" x14ac:dyDescent="0.2">
      <c r="A451" s="227" t="s">
        <v>258</v>
      </c>
      <c r="B451" s="277" t="s">
        <v>29</v>
      </c>
      <c r="C451" s="68" t="s">
        <v>228</v>
      </c>
      <c r="D451" s="39">
        <f>SUM(D452:D455)</f>
        <v>0</v>
      </c>
      <c r="E451" s="39">
        <f>SUM(E452:E455)</f>
        <v>0</v>
      </c>
      <c r="F451" s="39">
        <f>SUM(F452:F455)</f>
        <v>0</v>
      </c>
      <c r="G451" s="138"/>
      <c r="H451" s="175" t="s">
        <v>260</v>
      </c>
      <c r="I451" s="128" t="s">
        <v>296</v>
      </c>
      <c r="J451" s="90">
        <f>SUM(J452:J454)</f>
        <v>6</v>
      </c>
      <c r="K451" s="233" t="s">
        <v>9</v>
      </c>
      <c r="L451" s="175"/>
      <c r="M451" s="175">
        <v>827</v>
      </c>
    </row>
    <row r="452" spans="1:13" s="35" customFormat="1" ht="13.9" customHeight="1" x14ac:dyDescent="0.2">
      <c r="A452" s="228"/>
      <c r="B452" s="278"/>
      <c r="C452" s="41" t="s">
        <v>298</v>
      </c>
      <c r="D452" s="39">
        <f t="shared" ref="D452:F455" si="25">D457+D462+D467+D472+D477+D482</f>
        <v>0</v>
      </c>
      <c r="E452" s="39">
        <f t="shared" si="25"/>
        <v>0</v>
      </c>
      <c r="F452" s="39">
        <f t="shared" si="25"/>
        <v>0</v>
      </c>
      <c r="G452" s="138"/>
      <c r="H452" s="176"/>
      <c r="I452" s="128" t="s">
        <v>299</v>
      </c>
      <c r="J452" s="90">
        <v>1</v>
      </c>
      <c r="K452" s="237"/>
      <c r="L452" s="176"/>
      <c r="M452" s="176"/>
    </row>
    <row r="453" spans="1:13" s="35" customFormat="1" ht="13.9" customHeight="1" x14ac:dyDescent="0.2">
      <c r="A453" s="228"/>
      <c r="B453" s="278"/>
      <c r="C453" s="41" t="s">
        <v>300</v>
      </c>
      <c r="D453" s="39">
        <f t="shared" si="25"/>
        <v>0</v>
      </c>
      <c r="E453" s="39">
        <f t="shared" si="25"/>
        <v>0</v>
      </c>
      <c r="F453" s="39">
        <f t="shared" si="25"/>
        <v>0</v>
      </c>
      <c r="G453" s="138"/>
      <c r="H453" s="176"/>
      <c r="I453" s="128" t="s">
        <v>301</v>
      </c>
      <c r="J453" s="90">
        <v>5</v>
      </c>
      <c r="K453" s="237"/>
      <c r="L453" s="176"/>
      <c r="M453" s="176"/>
    </row>
    <row r="454" spans="1:13" s="35" customFormat="1" ht="13.9" customHeight="1" x14ac:dyDescent="0.2">
      <c r="A454" s="228"/>
      <c r="B454" s="278"/>
      <c r="C454" s="41" t="s">
        <v>227</v>
      </c>
      <c r="D454" s="39">
        <f t="shared" si="25"/>
        <v>0</v>
      </c>
      <c r="E454" s="39">
        <f t="shared" si="25"/>
        <v>0</v>
      </c>
      <c r="F454" s="39">
        <f t="shared" si="25"/>
        <v>0</v>
      </c>
      <c r="G454" s="138"/>
      <c r="H454" s="176"/>
      <c r="I454" s="128" t="s">
        <v>302</v>
      </c>
      <c r="J454" s="90">
        <v>0</v>
      </c>
      <c r="K454" s="237"/>
      <c r="L454" s="176"/>
      <c r="M454" s="176"/>
    </row>
    <row r="455" spans="1:13" s="35" customFormat="1" ht="13.9" customHeight="1" x14ac:dyDescent="0.2">
      <c r="A455" s="229"/>
      <c r="B455" s="279"/>
      <c r="C455" s="41" t="s">
        <v>226</v>
      </c>
      <c r="D455" s="39">
        <f t="shared" si="25"/>
        <v>0</v>
      </c>
      <c r="E455" s="39">
        <f t="shared" si="25"/>
        <v>0</v>
      </c>
      <c r="F455" s="39">
        <f t="shared" si="25"/>
        <v>0</v>
      </c>
      <c r="G455" s="138"/>
      <c r="H455" s="177"/>
      <c r="I455" s="128" t="s">
        <v>303</v>
      </c>
      <c r="J455" s="81">
        <f>(J452+J453/2)/J451</f>
        <v>0.58333333333333337</v>
      </c>
      <c r="K455" s="238"/>
      <c r="L455" s="177"/>
      <c r="M455" s="177"/>
    </row>
    <row r="456" spans="1:13" s="35" customFormat="1" ht="18.75" customHeight="1" x14ac:dyDescent="0.2">
      <c r="A456" s="227" t="s">
        <v>30</v>
      </c>
      <c r="B456" s="277" t="s">
        <v>31</v>
      </c>
      <c r="C456" s="68" t="s">
        <v>228</v>
      </c>
      <c r="D456" s="39">
        <v>0</v>
      </c>
      <c r="E456" s="39">
        <v>0</v>
      </c>
      <c r="F456" s="39">
        <v>0</v>
      </c>
      <c r="G456" s="138"/>
      <c r="H456" s="175" t="s">
        <v>32</v>
      </c>
      <c r="I456" s="166" t="s">
        <v>151</v>
      </c>
      <c r="J456" s="175" t="s">
        <v>344</v>
      </c>
      <c r="K456" s="233" t="s">
        <v>261</v>
      </c>
      <c r="L456" s="166" t="s">
        <v>215</v>
      </c>
      <c r="M456" s="175">
        <v>827</v>
      </c>
    </row>
    <row r="457" spans="1:13" s="35" customFormat="1" ht="18.75" customHeight="1" x14ac:dyDescent="0.2">
      <c r="A457" s="228"/>
      <c r="B457" s="278"/>
      <c r="C457" s="41" t="s">
        <v>298</v>
      </c>
      <c r="D457" s="39">
        <v>0</v>
      </c>
      <c r="E457" s="39">
        <v>0</v>
      </c>
      <c r="F457" s="39">
        <v>0</v>
      </c>
      <c r="G457" s="138"/>
      <c r="H457" s="176"/>
      <c r="I457" s="167"/>
      <c r="J457" s="176"/>
      <c r="K457" s="237"/>
      <c r="L457" s="167"/>
      <c r="M457" s="176"/>
    </row>
    <row r="458" spans="1:13" s="35" customFormat="1" ht="18.75" customHeight="1" x14ac:dyDescent="0.2">
      <c r="A458" s="228"/>
      <c r="B458" s="278"/>
      <c r="C458" s="41" t="s">
        <v>300</v>
      </c>
      <c r="D458" s="39">
        <v>0</v>
      </c>
      <c r="E458" s="39">
        <v>0</v>
      </c>
      <c r="F458" s="39">
        <v>0</v>
      </c>
      <c r="G458" s="138"/>
      <c r="H458" s="176"/>
      <c r="I458" s="167"/>
      <c r="J458" s="176"/>
      <c r="K458" s="237"/>
      <c r="L458" s="167"/>
      <c r="M458" s="176"/>
    </row>
    <row r="459" spans="1:13" s="35" customFormat="1" ht="18.75" customHeight="1" x14ac:dyDescent="0.2">
      <c r="A459" s="228"/>
      <c r="B459" s="278"/>
      <c r="C459" s="41" t="s">
        <v>227</v>
      </c>
      <c r="D459" s="39">
        <v>0</v>
      </c>
      <c r="E459" s="39">
        <v>0</v>
      </c>
      <c r="F459" s="39">
        <v>0</v>
      </c>
      <c r="G459" s="138"/>
      <c r="H459" s="176"/>
      <c r="I459" s="167"/>
      <c r="J459" s="176"/>
      <c r="K459" s="237"/>
      <c r="L459" s="167"/>
      <c r="M459" s="176"/>
    </row>
    <row r="460" spans="1:13" s="35" customFormat="1" ht="18.75" customHeight="1" x14ac:dyDescent="0.2">
      <c r="A460" s="229"/>
      <c r="B460" s="279"/>
      <c r="C460" s="41" t="s">
        <v>226</v>
      </c>
      <c r="D460" s="39">
        <v>0</v>
      </c>
      <c r="E460" s="39">
        <v>0</v>
      </c>
      <c r="F460" s="39">
        <v>0</v>
      </c>
      <c r="G460" s="138"/>
      <c r="H460" s="177"/>
      <c r="I460" s="168"/>
      <c r="J460" s="177"/>
      <c r="K460" s="238"/>
      <c r="L460" s="168"/>
      <c r="M460" s="177"/>
    </row>
    <row r="461" spans="1:13" s="35" customFormat="1" ht="32.25" customHeight="1" x14ac:dyDescent="0.2">
      <c r="A461" s="227" t="s">
        <v>33</v>
      </c>
      <c r="B461" s="277" t="s">
        <v>34</v>
      </c>
      <c r="C461" s="68" t="s">
        <v>228</v>
      </c>
      <c r="D461" s="39">
        <f>SUM(D462:D465)</f>
        <v>0</v>
      </c>
      <c r="E461" s="39">
        <f>SUM(E462:E465)</f>
        <v>0</v>
      </c>
      <c r="F461" s="39">
        <f>SUM(F462:F465)</f>
        <v>0</v>
      </c>
      <c r="G461" s="138"/>
      <c r="H461" s="175" t="s">
        <v>35</v>
      </c>
      <c r="I461" s="166" t="s">
        <v>212</v>
      </c>
      <c r="J461" s="175" t="s">
        <v>344</v>
      </c>
      <c r="K461" s="233" t="s">
        <v>9</v>
      </c>
      <c r="L461" s="166" t="s">
        <v>211</v>
      </c>
      <c r="M461" s="175">
        <v>827</v>
      </c>
    </row>
    <row r="462" spans="1:13" s="35" customFormat="1" ht="32.25" customHeight="1" x14ac:dyDescent="0.2">
      <c r="A462" s="228"/>
      <c r="B462" s="278"/>
      <c r="C462" s="41" t="s">
        <v>298</v>
      </c>
      <c r="D462" s="39">
        <v>0</v>
      </c>
      <c r="E462" s="39">
        <v>0</v>
      </c>
      <c r="F462" s="39">
        <v>0</v>
      </c>
      <c r="G462" s="138"/>
      <c r="H462" s="176"/>
      <c r="I462" s="167"/>
      <c r="J462" s="176"/>
      <c r="K462" s="237"/>
      <c r="L462" s="167"/>
      <c r="M462" s="176"/>
    </row>
    <row r="463" spans="1:13" s="35" customFormat="1" ht="32.25" customHeight="1" x14ac:dyDescent="0.2">
      <c r="A463" s="228"/>
      <c r="B463" s="278"/>
      <c r="C463" s="41" t="s">
        <v>300</v>
      </c>
      <c r="D463" s="39">
        <v>0</v>
      </c>
      <c r="E463" s="39">
        <v>0</v>
      </c>
      <c r="F463" s="39">
        <v>0</v>
      </c>
      <c r="G463" s="138"/>
      <c r="H463" s="176"/>
      <c r="I463" s="167"/>
      <c r="J463" s="176"/>
      <c r="K463" s="237"/>
      <c r="L463" s="167"/>
      <c r="M463" s="176"/>
    </row>
    <row r="464" spans="1:13" s="35" customFormat="1" ht="32.25" customHeight="1" x14ac:dyDescent="0.2">
      <c r="A464" s="228"/>
      <c r="B464" s="278"/>
      <c r="C464" s="41" t="s">
        <v>227</v>
      </c>
      <c r="D464" s="39">
        <v>0</v>
      </c>
      <c r="E464" s="39">
        <v>0</v>
      </c>
      <c r="F464" s="39">
        <v>0</v>
      </c>
      <c r="G464" s="138"/>
      <c r="H464" s="176"/>
      <c r="I464" s="167"/>
      <c r="J464" s="176"/>
      <c r="K464" s="237"/>
      <c r="L464" s="167"/>
      <c r="M464" s="176"/>
    </row>
    <row r="465" spans="1:13" s="35" customFormat="1" ht="43.5" customHeight="1" x14ac:dyDescent="0.2">
      <c r="A465" s="229"/>
      <c r="B465" s="279"/>
      <c r="C465" s="41" t="s">
        <v>226</v>
      </c>
      <c r="D465" s="39">
        <v>0</v>
      </c>
      <c r="E465" s="39">
        <v>0</v>
      </c>
      <c r="F465" s="39">
        <v>0</v>
      </c>
      <c r="G465" s="138"/>
      <c r="H465" s="177"/>
      <c r="I465" s="168"/>
      <c r="J465" s="177"/>
      <c r="K465" s="238"/>
      <c r="L465" s="168"/>
      <c r="M465" s="177"/>
    </row>
    <row r="466" spans="1:13" s="35" customFormat="1" ht="24.75" customHeight="1" x14ac:dyDescent="0.2">
      <c r="A466" s="227" t="s">
        <v>36</v>
      </c>
      <c r="B466" s="277" t="s">
        <v>37</v>
      </c>
      <c r="C466" s="68" t="s">
        <v>228</v>
      </c>
      <c r="D466" s="39">
        <f>SUM(D467:D470)</f>
        <v>0</v>
      </c>
      <c r="E466" s="39">
        <f>SUM(E467:E470)</f>
        <v>0</v>
      </c>
      <c r="F466" s="39">
        <f>SUM(F467:F470)</f>
        <v>0</v>
      </c>
      <c r="G466" s="138"/>
      <c r="H466" s="175" t="s">
        <v>38</v>
      </c>
      <c r="I466" s="181" t="s">
        <v>214</v>
      </c>
      <c r="J466" s="284" t="s">
        <v>344</v>
      </c>
      <c r="K466" s="274" t="s">
        <v>261</v>
      </c>
      <c r="L466" s="154" t="s">
        <v>213</v>
      </c>
      <c r="M466" s="175">
        <v>827</v>
      </c>
    </row>
    <row r="467" spans="1:13" s="35" customFormat="1" ht="24.75" customHeight="1" x14ac:dyDescent="0.2">
      <c r="A467" s="228"/>
      <c r="B467" s="278"/>
      <c r="C467" s="41" t="s">
        <v>298</v>
      </c>
      <c r="D467" s="39">
        <v>0</v>
      </c>
      <c r="E467" s="39">
        <v>0</v>
      </c>
      <c r="F467" s="39">
        <v>0</v>
      </c>
      <c r="G467" s="138"/>
      <c r="H467" s="176"/>
      <c r="I467" s="282"/>
      <c r="J467" s="285"/>
      <c r="K467" s="274"/>
      <c r="L467" s="287"/>
      <c r="M467" s="176"/>
    </row>
    <row r="468" spans="1:13" s="35" customFormat="1" ht="24.75" customHeight="1" x14ac:dyDescent="0.2">
      <c r="A468" s="228"/>
      <c r="B468" s="278"/>
      <c r="C468" s="41" t="s">
        <v>300</v>
      </c>
      <c r="D468" s="39">
        <v>0</v>
      </c>
      <c r="E468" s="39">
        <v>0</v>
      </c>
      <c r="F468" s="39">
        <v>0</v>
      </c>
      <c r="G468" s="138"/>
      <c r="H468" s="176"/>
      <c r="I468" s="282"/>
      <c r="J468" s="285"/>
      <c r="K468" s="274"/>
      <c r="L468" s="287"/>
      <c r="M468" s="176"/>
    </row>
    <row r="469" spans="1:13" s="35" customFormat="1" ht="24.75" customHeight="1" x14ac:dyDescent="0.2">
      <c r="A469" s="228"/>
      <c r="B469" s="278"/>
      <c r="C469" s="41" t="s">
        <v>227</v>
      </c>
      <c r="D469" s="39">
        <v>0</v>
      </c>
      <c r="E469" s="39">
        <v>0</v>
      </c>
      <c r="F469" s="39">
        <v>0</v>
      </c>
      <c r="G469" s="138"/>
      <c r="H469" s="176"/>
      <c r="I469" s="282"/>
      <c r="J469" s="285"/>
      <c r="K469" s="274"/>
      <c r="L469" s="287"/>
      <c r="M469" s="176"/>
    </row>
    <row r="470" spans="1:13" s="35" customFormat="1" ht="24.75" customHeight="1" x14ac:dyDescent="0.2">
      <c r="A470" s="229"/>
      <c r="B470" s="279"/>
      <c r="C470" s="41" t="s">
        <v>226</v>
      </c>
      <c r="D470" s="39">
        <v>0</v>
      </c>
      <c r="E470" s="39">
        <v>0</v>
      </c>
      <c r="F470" s="39">
        <v>0</v>
      </c>
      <c r="G470" s="138"/>
      <c r="H470" s="177"/>
      <c r="I470" s="283"/>
      <c r="J470" s="286"/>
      <c r="K470" s="274"/>
      <c r="L470" s="287"/>
      <c r="M470" s="177"/>
    </row>
    <row r="471" spans="1:13" s="35" customFormat="1" ht="23.25" customHeight="1" x14ac:dyDescent="0.2">
      <c r="A471" s="227" t="s">
        <v>39</v>
      </c>
      <c r="B471" s="277" t="s">
        <v>40</v>
      </c>
      <c r="C471" s="68" t="s">
        <v>228</v>
      </c>
      <c r="D471" s="39">
        <f>SUM(D472:D475)</f>
        <v>0</v>
      </c>
      <c r="E471" s="39">
        <f>SUM(E472:E475)</f>
        <v>0</v>
      </c>
      <c r="F471" s="39">
        <f>SUM(F472:F475)</f>
        <v>0</v>
      </c>
      <c r="G471" s="138"/>
      <c r="H471" s="175" t="s">
        <v>41</v>
      </c>
      <c r="I471" s="166" t="s">
        <v>152</v>
      </c>
      <c r="J471" s="175" t="s">
        <v>344</v>
      </c>
      <c r="K471" s="233" t="s">
        <v>261</v>
      </c>
      <c r="L471" s="166" t="s">
        <v>215</v>
      </c>
      <c r="M471" s="175">
        <v>827</v>
      </c>
    </row>
    <row r="472" spans="1:13" s="35" customFormat="1" ht="23.25" customHeight="1" x14ac:dyDescent="0.2">
      <c r="A472" s="228"/>
      <c r="B472" s="278"/>
      <c r="C472" s="41" t="s">
        <v>298</v>
      </c>
      <c r="D472" s="39">
        <v>0</v>
      </c>
      <c r="E472" s="39">
        <v>0</v>
      </c>
      <c r="F472" s="39">
        <v>0</v>
      </c>
      <c r="G472" s="138"/>
      <c r="H472" s="176"/>
      <c r="I472" s="167"/>
      <c r="J472" s="176"/>
      <c r="K472" s="237"/>
      <c r="L472" s="167"/>
      <c r="M472" s="176"/>
    </row>
    <row r="473" spans="1:13" s="35" customFormat="1" ht="23.25" customHeight="1" x14ac:dyDescent="0.2">
      <c r="A473" s="228"/>
      <c r="B473" s="278"/>
      <c r="C473" s="41" t="s">
        <v>300</v>
      </c>
      <c r="D473" s="39">
        <v>0</v>
      </c>
      <c r="E473" s="39">
        <v>0</v>
      </c>
      <c r="F473" s="39">
        <v>0</v>
      </c>
      <c r="G473" s="138"/>
      <c r="H473" s="176"/>
      <c r="I473" s="167"/>
      <c r="J473" s="176"/>
      <c r="K473" s="237"/>
      <c r="L473" s="167"/>
      <c r="M473" s="176"/>
    </row>
    <row r="474" spans="1:13" s="35" customFormat="1" ht="23.25" customHeight="1" x14ac:dyDescent="0.2">
      <c r="A474" s="228"/>
      <c r="B474" s="278"/>
      <c r="C474" s="41" t="s">
        <v>227</v>
      </c>
      <c r="D474" s="39">
        <v>0</v>
      </c>
      <c r="E474" s="39">
        <v>0</v>
      </c>
      <c r="F474" s="39">
        <v>0</v>
      </c>
      <c r="G474" s="138"/>
      <c r="H474" s="176"/>
      <c r="I474" s="167"/>
      <c r="J474" s="176"/>
      <c r="K474" s="237"/>
      <c r="L474" s="167"/>
      <c r="M474" s="176"/>
    </row>
    <row r="475" spans="1:13" s="35" customFormat="1" ht="23.25" customHeight="1" x14ac:dyDescent="0.2">
      <c r="A475" s="229"/>
      <c r="B475" s="279"/>
      <c r="C475" s="41" t="s">
        <v>226</v>
      </c>
      <c r="D475" s="39">
        <v>0</v>
      </c>
      <c r="E475" s="39">
        <v>0</v>
      </c>
      <c r="F475" s="39">
        <v>0</v>
      </c>
      <c r="G475" s="138"/>
      <c r="H475" s="177"/>
      <c r="I475" s="168"/>
      <c r="J475" s="177"/>
      <c r="K475" s="238"/>
      <c r="L475" s="168"/>
      <c r="M475" s="177"/>
    </row>
    <row r="476" spans="1:13" s="35" customFormat="1" ht="24.75" customHeight="1" x14ac:dyDescent="0.2">
      <c r="A476" s="227" t="s">
        <v>42</v>
      </c>
      <c r="B476" s="277" t="s">
        <v>43</v>
      </c>
      <c r="C476" s="68" t="s">
        <v>228</v>
      </c>
      <c r="D476" s="39">
        <f>SUM(D477:D480)</f>
        <v>0</v>
      </c>
      <c r="E476" s="39">
        <f>SUM(E477:E480)</f>
        <v>0</v>
      </c>
      <c r="F476" s="39">
        <f>SUM(F477:F480)</f>
        <v>0</v>
      </c>
      <c r="G476" s="138"/>
      <c r="H476" s="175" t="s">
        <v>44</v>
      </c>
      <c r="I476" s="166" t="s">
        <v>216</v>
      </c>
      <c r="J476" s="175" t="s">
        <v>344</v>
      </c>
      <c r="K476" s="233" t="s">
        <v>261</v>
      </c>
      <c r="L476" s="166" t="s">
        <v>215</v>
      </c>
      <c r="M476" s="175">
        <v>827</v>
      </c>
    </row>
    <row r="477" spans="1:13" s="35" customFormat="1" ht="24.75" customHeight="1" x14ac:dyDescent="0.2">
      <c r="A477" s="228"/>
      <c r="B477" s="278"/>
      <c r="C477" s="41" t="s">
        <v>298</v>
      </c>
      <c r="D477" s="39">
        <v>0</v>
      </c>
      <c r="E477" s="39">
        <v>0</v>
      </c>
      <c r="F477" s="39">
        <v>0</v>
      </c>
      <c r="G477" s="138"/>
      <c r="H477" s="176"/>
      <c r="I477" s="167"/>
      <c r="J477" s="176"/>
      <c r="K477" s="237"/>
      <c r="L477" s="167"/>
      <c r="M477" s="176"/>
    </row>
    <row r="478" spans="1:13" s="35" customFormat="1" ht="24.75" customHeight="1" x14ac:dyDescent="0.2">
      <c r="A478" s="228"/>
      <c r="B478" s="278"/>
      <c r="C478" s="41" t="s">
        <v>300</v>
      </c>
      <c r="D478" s="39">
        <v>0</v>
      </c>
      <c r="E478" s="39">
        <v>0</v>
      </c>
      <c r="F478" s="39">
        <v>0</v>
      </c>
      <c r="G478" s="138"/>
      <c r="H478" s="176"/>
      <c r="I478" s="167"/>
      <c r="J478" s="176"/>
      <c r="K478" s="237"/>
      <c r="L478" s="167"/>
      <c r="M478" s="176"/>
    </row>
    <row r="479" spans="1:13" s="35" customFormat="1" ht="24.75" customHeight="1" x14ac:dyDescent="0.2">
      <c r="A479" s="228"/>
      <c r="B479" s="278"/>
      <c r="C479" s="41" t="s">
        <v>227</v>
      </c>
      <c r="D479" s="39">
        <v>0</v>
      </c>
      <c r="E479" s="39">
        <v>0</v>
      </c>
      <c r="F479" s="39">
        <v>0</v>
      </c>
      <c r="G479" s="138"/>
      <c r="H479" s="176"/>
      <c r="I479" s="167"/>
      <c r="J479" s="176"/>
      <c r="K479" s="237"/>
      <c r="L479" s="167"/>
      <c r="M479" s="176"/>
    </row>
    <row r="480" spans="1:13" s="35" customFormat="1" ht="24.75" customHeight="1" x14ac:dyDescent="0.2">
      <c r="A480" s="229"/>
      <c r="B480" s="279"/>
      <c r="C480" s="41" t="s">
        <v>226</v>
      </c>
      <c r="D480" s="39">
        <v>0</v>
      </c>
      <c r="E480" s="39">
        <v>0</v>
      </c>
      <c r="F480" s="39">
        <v>0</v>
      </c>
      <c r="G480" s="138"/>
      <c r="H480" s="177"/>
      <c r="I480" s="168"/>
      <c r="J480" s="177"/>
      <c r="K480" s="238"/>
      <c r="L480" s="168"/>
      <c r="M480" s="177"/>
    </row>
    <row r="481" spans="1:13" s="35" customFormat="1" ht="27.75" customHeight="1" x14ac:dyDescent="0.2">
      <c r="A481" s="227" t="s">
        <v>45</v>
      </c>
      <c r="B481" s="277" t="s">
        <v>46</v>
      </c>
      <c r="C481" s="68" t="s">
        <v>228</v>
      </c>
      <c r="D481" s="39">
        <f>SUM(D482:D485)</f>
        <v>0</v>
      </c>
      <c r="E481" s="39">
        <f>SUM(E482:E485)</f>
        <v>0</v>
      </c>
      <c r="F481" s="39">
        <f>SUM(F482:F485)</f>
        <v>0</v>
      </c>
      <c r="G481" s="138"/>
      <c r="H481" s="175" t="s">
        <v>47</v>
      </c>
      <c r="I481" s="166" t="s">
        <v>153</v>
      </c>
      <c r="J481" s="175" t="s">
        <v>316</v>
      </c>
      <c r="K481" s="233" t="s">
        <v>261</v>
      </c>
      <c r="L481" s="166"/>
      <c r="M481" s="175">
        <v>827</v>
      </c>
    </row>
    <row r="482" spans="1:13" s="35" customFormat="1" ht="27.75" customHeight="1" x14ac:dyDescent="0.2">
      <c r="A482" s="228"/>
      <c r="B482" s="278"/>
      <c r="C482" s="41" t="s">
        <v>298</v>
      </c>
      <c r="D482" s="39">
        <v>0</v>
      </c>
      <c r="E482" s="39">
        <v>0</v>
      </c>
      <c r="F482" s="39">
        <v>0</v>
      </c>
      <c r="G482" s="138"/>
      <c r="H482" s="176"/>
      <c r="I482" s="167"/>
      <c r="J482" s="176"/>
      <c r="K482" s="237"/>
      <c r="L482" s="167"/>
      <c r="M482" s="176"/>
    </row>
    <row r="483" spans="1:13" s="35" customFormat="1" ht="27.75" customHeight="1" x14ac:dyDescent="0.2">
      <c r="A483" s="228"/>
      <c r="B483" s="278"/>
      <c r="C483" s="41" t="s">
        <v>300</v>
      </c>
      <c r="D483" s="39">
        <v>0</v>
      </c>
      <c r="E483" s="39">
        <v>0</v>
      </c>
      <c r="F483" s="39">
        <v>0</v>
      </c>
      <c r="G483" s="138"/>
      <c r="H483" s="176"/>
      <c r="I483" s="167"/>
      <c r="J483" s="176"/>
      <c r="K483" s="237"/>
      <c r="L483" s="167"/>
      <c r="M483" s="176"/>
    </row>
    <row r="484" spans="1:13" s="35" customFormat="1" ht="27.75" customHeight="1" x14ac:dyDescent="0.2">
      <c r="A484" s="228"/>
      <c r="B484" s="278"/>
      <c r="C484" s="41" t="s">
        <v>227</v>
      </c>
      <c r="D484" s="39">
        <v>0</v>
      </c>
      <c r="E484" s="39">
        <v>0</v>
      </c>
      <c r="F484" s="39">
        <v>0</v>
      </c>
      <c r="G484" s="138"/>
      <c r="H484" s="176"/>
      <c r="I484" s="167"/>
      <c r="J484" s="176"/>
      <c r="K484" s="237"/>
      <c r="L484" s="167"/>
      <c r="M484" s="176"/>
    </row>
    <row r="485" spans="1:13" s="35" customFormat="1" ht="27.75" customHeight="1" x14ac:dyDescent="0.2">
      <c r="A485" s="229"/>
      <c r="B485" s="279"/>
      <c r="C485" s="41" t="s">
        <v>226</v>
      </c>
      <c r="D485" s="39">
        <v>0</v>
      </c>
      <c r="E485" s="39">
        <v>0</v>
      </c>
      <c r="F485" s="39">
        <v>0</v>
      </c>
      <c r="G485" s="138"/>
      <c r="H485" s="177"/>
      <c r="I485" s="168"/>
      <c r="J485" s="177"/>
      <c r="K485" s="238"/>
      <c r="L485" s="168"/>
      <c r="M485" s="177"/>
    </row>
    <row r="486" spans="1:13" s="35" customFormat="1" ht="20.25" customHeight="1" x14ac:dyDescent="0.2">
      <c r="A486" s="227" t="s">
        <v>48</v>
      </c>
      <c r="B486" s="277" t="s">
        <v>49</v>
      </c>
      <c r="C486" s="68" t="s">
        <v>228</v>
      </c>
      <c r="D486" s="39">
        <f>SUM(D487:D490)</f>
        <v>357244.28</v>
      </c>
      <c r="E486" s="39">
        <f>SUM(E487:E490)</f>
        <v>0</v>
      </c>
      <c r="F486" s="39">
        <f>SUM(F487:F490)</f>
        <v>0</v>
      </c>
      <c r="G486" s="138">
        <f>F486/D486%</f>
        <v>0</v>
      </c>
      <c r="H486" s="175" t="s">
        <v>50</v>
      </c>
      <c r="I486" s="128" t="s">
        <v>296</v>
      </c>
      <c r="J486" s="90">
        <f>SUM(J487:J489)</f>
        <v>4</v>
      </c>
      <c r="K486" s="233" t="s">
        <v>51</v>
      </c>
      <c r="L486" s="175"/>
      <c r="M486" s="175">
        <v>827</v>
      </c>
    </row>
    <row r="487" spans="1:13" s="35" customFormat="1" ht="20.25" customHeight="1" x14ac:dyDescent="0.2">
      <c r="A487" s="228"/>
      <c r="B487" s="278"/>
      <c r="C487" s="41" t="s">
        <v>298</v>
      </c>
      <c r="D487" s="39">
        <f t="shared" ref="D487:F490" si="26">D492+D497+D502</f>
        <v>58016.480000000003</v>
      </c>
      <c r="E487" s="39">
        <f t="shared" si="26"/>
        <v>0</v>
      </c>
      <c r="F487" s="39">
        <f t="shared" si="26"/>
        <v>0</v>
      </c>
      <c r="G487" s="138">
        <f>F487/D487%</f>
        <v>0</v>
      </c>
      <c r="H487" s="176"/>
      <c r="I487" s="128" t="s">
        <v>299</v>
      </c>
      <c r="J487" s="90">
        <v>0</v>
      </c>
      <c r="K487" s="237"/>
      <c r="L487" s="176"/>
      <c r="M487" s="176"/>
    </row>
    <row r="488" spans="1:13" s="35" customFormat="1" ht="20.25" customHeight="1" x14ac:dyDescent="0.2">
      <c r="A488" s="228"/>
      <c r="B488" s="278"/>
      <c r="C488" s="41" t="s">
        <v>300</v>
      </c>
      <c r="D488" s="39">
        <f t="shared" si="26"/>
        <v>142040.29999999999</v>
      </c>
      <c r="E488" s="39">
        <f t="shared" si="26"/>
        <v>0</v>
      </c>
      <c r="F488" s="39">
        <f t="shared" si="26"/>
        <v>0</v>
      </c>
      <c r="G488" s="138">
        <f>F488/D488%</f>
        <v>0</v>
      </c>
      <c r="H488" s="176"/>
      <c r="I488" s="128" t="s">
        <v>301</v>
      </c>
      <c r="J488" s="90">
        <v>1</v>
      </c>
      <c r="K488" s="237"/>
      <c r="L488" s="176"/>
      <c r="M488" s="176"/>
    </row>
    <row r="489" spans="1:13" s="35" customFormat="1" ht="20.25" customHeight="1" x14ac:dyDescent="0.2">
      <c r="A489" s="228"/>
      <c r="B489" s="278"/>
      <c r="C489" s="41" t="s">
        <v>227</v>
      </c>
      <c r="D489" s="39">
        <f t="shared" si="26"/>
        <v>0</v>
      </c>
      <c r="E489" s="39">
        <f t="shared" si="26"/>
        <v>0</v>
      </c>
      <c r="F489" s="39">
        <f t="shared" si="26"/>
        <v>0</v>
      </c>
      <c r="G489" s="138"/>
      <c r="H489" s="176"/>
      <c r="I489" s="128" t="s">
        <v>302</v>
      </c>
      <c r="J489" s="90">
        <v>3</v>
      </c>
      <c r="K489" s="237"/>
      <c r="L489" s="176"/>
      <c r="M489" s="176"/>
    </row>
    <row r="490" spans="1:13" s="35" customFormat="1" ht="20.25" customHeight="1" x14ac:dyDescent="0.2">
      <c r="A490" s="229"/>
      <c r="B490" s="279"/>
      <c r="C490" s="41" t="s">
        <v>226</v>
      </c>
      <c r="D490" s="39">
        <f t="shared" si="26"/>
        <v>157187.5</v>
      </c>
      <c r="E490" s="39">
        <f t="shared" si="26"/>
        <v>0</v>
      </c>
      <c r="F490" s="39">
        <f t="shared" si="26"/>
        <v>0</v>
      </c>
      <c r="G490" s="138">
        <f>F490/D490%</f>
        <v>0</v>
      </c>
      <c r="H490" s="177"/>
      <c r="I490" s="128" t="s">
        <v>303</v>
      </c>
      <c r="J490" s="113">
        <f>(J487+J488/2)/J486</f>
        <v>0.125</v>
      </c>
      <c r="K490" s="238"/>
      <c r="L490" s="177"/>
      <c r="M490" s="177"/>
    </row>
    <row r="491" spans="1:13" s="35" customFormat="1" ht="30" customHeight="1" x14ac:dyDescent="0.2">
      <c r="A491" s="227" t="s">
        <v>52</v>
      </c>
      <c r="B491" s="277" t="s">
        <v>53</v>
      </c>
      <c r="C491" s="68" t="s">
        <v>228</v>
      </c>
      <c r="D491" s="39">
        <f>SUM(D492:D495)</f>
        <v>357244.28</v>
      </c>
      <c r="E491" s="39">
        <f>SUM(E492:E495)</f>
        <v>0</v>
      </c>
      <c r="F491" s="39">
        <f>SUM(F492:F495)</f>
        <v>0</v>
      </c>
      <c r="G491" s="138">
        <f>F491/D491%</f>
        <v>0</v>
      </c>
      <c r="H491" s="175" t="s">
        <v>54</v>
      </c>
      <c r="I491" s="181" t="s">
        <v>217</v>
      </c>
      <c r="J491" s="284" t="s">
        <v>370</v>
      </c>
      <c r="K491" s="274" t="s">
        <v>51</v>
      </c>
      <c r="L491" s="166" t="s">
        <v>224</v>
      </c>
      <c r="M491" s="175">
        <v>827</v>
      </c>
    </row>
    <row r="492" spans="1:13" s="35" customFormat="1" ht="30" customHeight="1" x14ac:dyDescent="0.2">
      <c r="A492" s="228"/>
      <c r="B492" s="278"/>
      <c r="C492" s="41" t="s">
        <v>298</v>
      </c>
      <c r="D492" s="39">
        <v>58016.480000000003</v>
      </c>
      <c r="E492" s="39">
        <v>0</v>
      </c>
      <c r="F492" s="39">
        <v>0</v>
      </c>
      <c r="G492" s="138">
        <f>F492/D492%</f>
        <v>0</v>
      </c>
      <c r="H492" s="176"/>
      <c r="I492" s="282"/>
      <c r="J492" s="285"/>
      <c r="K492" s="274"/>
      <c r="L492" s="196"/>
      <c r="M492" s="176"/>
    </row>
    <row r="493" spans="1:13" s="35" customFormat="1" ht="30" customHeight="1" x14ac:dyDescent="0.2">
      <c r="A493" s="228"/>
      <c r="B493" s="278"/>
      <c r="C493" s="41" t="s">
        <v>300</v>
      </c>
      <c r="D493" s="39">
        <v>142040.29999999999</v>
      </c>
      <c r="E493" s="39">
        <v>0</v>
      </c>
      <c r="F493" s="39">
        <v>0</v>
      </c>
      <c r="G493" s="138">
        <f>F493/D493%</f>
        <v>0</v>
      </c>
      <c r="H493" s="176"/>
      <c r="I493" s="282"/>
      <c r="J493" s="285"/>
      <c r="K493" s="274"/>
      <c r="L493" s="196"/>
      <c r="M493" s="176"/>
    </row>
    <row r="494" spans="1:13" s="35" customFormat="1" ht="30" customHeight="1" x14ac:dyDescent="0.2">
      <c r="A494" s="228"/>
      <c r="B494" s="278"/>
      <c r="C494" s="41" t="s">
        <v>227</v>
      </c>
      <c r="D494" s="39">
        <v>0</v>
      </c>
      <c r="E494" s="39">
        <v>0</v>
      </c>
      <c r="F494" s="39">
        <v>0</v>
      </c>
      <c r="G494" s="138"/>
      <c r="H494" s="176"/>
      <c r="I494" s="282"/>
      <c r="J494" s="285"/>
      <c r="K494" s="274"/>
      <c r="L494" s="196"/>
      <c r="M494" s="176"/>
    </row>
    <row r="495" spans="1:13" s="35" customFormat="1" ht="30" customHeight="1" x14ac:dyDescent="0.2">
      <c r="A495" s="229"/>
      <c r="B495" s="279"/>
      <c r="C495" s="41" t="s">
        <v>226</v>
      </c>
      <c r="D495" s="39">
        <v>157187.5</v>
      </c>
      <c r="E495" s="39">
        <v>0</v>
      </c>
      <c r="F495" s="39">
        <v>0</v>
      </c>
      <c r="G495" s="138">
        <f>F495/D495%</f>
        <v>0</v>
      </c>
      <c r="H495" s="177"/>
      <c r="I495" s="283"/>
      <c r="J495" s="286"/>
      <c r="K495" s="274"/>
      <c r="L495" s="197"/>
      <c r="M495" s="177"/>
    </row>
    <row r="496" spans="1:13" s="35" customFormat="1" ht="22.5" customHeight="1" x14ac:dyDescent="0.2">
      <c r="A496" s="227" t="s">
        <v>55</v>
      </c>
      <c r="B496" s="277" t="s">
        <v>56</v>
      </c>
      <c r="C496" s="68" t="s">
        <v>228</v>
      </c>
      <c r="D496" s="39">
        <f>SUM(D497:D500)</f>
        <v>0</v>
      </c>
      <c r="E496" s="39">
        <f>SUM(E497:E500)</f>
        <v>0</v>
      </c>
      <c r="F496" s="39">
        <f>SUM(F497:F500)</f>
        <v>0</v>
      </c>
      <c r="G496" s="138"/>
      <c r="H496" s="175" t="s">
        <v>57</v>
      </c>
      <c r="I496" s="166"/>
      <c r="J496" s="284" t="s">
        <v>370</v>
      </c>
      <c r="K496" s="233" t="s">
        <v>261</v>
      </c>
      <c r="L496" s="166" t="s">
        <v>218</v>
      </c>
      <c r="M496" s="175">
        <v>827</v>
      </c>
    </row>
    <row r="497" spans="1:13" s="35" customFormat="1" ht="22.5" customHeight="1" x14ac:dyDescent="0.2">
      <c r="A497" s="228"/>
      <c r="B497" s="278"/>
      <c r="C497" s="41" t="s">
        <v>298</v>
      </c>
      <c r="D497" s="39">
        <v>0</v>
      </c>
      <c r="E497" s="39">
        <v>0</v>
      </c>
      <c r="F497" s="39">
        <v>0</v>
      </c>
      <c r="G497" s="138"/>
      <c r="H497" s="176"/>
      <c r="I497" s="167"/>
      <c r="J497" s="285"/>
      <c r="K497" s="237"/>
      <c r="L497" s="167"/>
      <c r="M497" s="176"/>
    </row>
    <row r="498" spans="1:13" s="35" customFormat="1" ht="22.5" customHeight="1" x14ac:dyDescent="0.2">
      <c r="A498" s="228"/>
      <c r="B498" s="278"/>
      <c r="C498" s="41" t="s">
        <v>300</v>
      </c>
      <c r="D498" s="39">
        <v>0</v>
      </c>
      <c r="E498" s="39">
        <v>0</v>
      </c>
      <c r="F498" s="39">
        <v>0</v>
      </c>
      <c r="G498" s="138"/>
      <c r="H498" s="176"/>
      <c r="I498" s="167"/>
      <c r="J498" s="285"/>
      <c r="K498" s="237"/>
      <c r="L498" s="167"/>
      <c r="M498" s="176"/>
    </row>
    <row r="499" spans="1:13" s="35" customFormat="1" ht="22.5" customHeight="1" x14ac:dyDescent="0.2">
      <c r="A499" s="228"/>
      <c r="B499" s="278"/>
      <c r="C499" s="41" t="s">
        <v>227</v>
      </c>
      <c r="D499" s="39">
        <v>0</v>
      </c>
      <c r="E499" s="39">
        <v>0</v>
      </c>
      <c r="F499" s="39">
        <v>0</v>
      </c>
      <c r="G499" s="138"/>
      <c r="H499" s="176"/>
      <c r="I499" s="167"/>
      <c r="J499" s="285"/>
      <c r="K499" s="237"/>
      <c r="L499" s="167"/>
      <c r="M499" s="176"/>
    </row>
    <row r="500" spans="1:13" s="35" customFormat="1" ht="22.5" customHeight="1" x14ac:dyDescent="0.2">
      <c r="A500" s="229"/>
      <c r="B500" s="279"/>
      <c r="C500" s="41" t="s">
        <v>226</v>
      </c>
      <c r="D500" s="39">
        <v>0</v>
      </c>
      <c r="E500" s="39">
        <v>0</v>
      </c>
      <c r="F500" s="39">
        <v>0</v>
      </c>
      <c r="G500" s="138"/>
      <c r="H500" s="177"/>
      <c r="I500" s="168"/>
      <c r="J500" s="286"/>
      <c r="K500" s="238"/>
      <c r="L500" s="168"/>
      <c r="M500" s="177"/>
    </row>
    <row r="501" spans="1:13" s="35" customFormat="1" ht="23.25" customHeight="1" x14ac:dyDescent="0.2">
      <c r="A501" s="227" t="s">
        <v>58</v>
      </c>
      <c r="B501" s="277" t="s">
        <v>154</v>
      </c>
      <c r="C501" s="68" t="s">
        <v>228</v>
      </c>
      <c r="D501" s="39">
        <f>SUM(D502:D505)</f>
        <v>0</v>
      </c>
      <c r="E501" s="39">
        <f>SUM(E502:E505)</f>
        <v>0</v>
      </c>
      <c r="F501" s="39">
        <f>SUM(F502:F505)</f>
        <v>0</v>
      </c>
      <c r="G501" s="138"/>
      <c r="H501" s="175" t="s">
        <v>60</v>
      </c>
      <c r="I501" s="181" t="s">
        <v>219</v>
      </c>
      <c r="J501" s="188" t="s">
        <v>344</v>
      </c>
      <c r="K501" s="274" t="s">
        <v>51</v>
      </c>
      <c r="L501" s="154" t="s">
        <v>146</v>
      </c>
      <c r="M501" s="175">
        <v>827</v>
      </c>
    </row>
    <row r="502" spans="1:13" s="35" customFormat="1" ht="23.25" customHeight="1" x14ac:dyDescent="0.2">
      <c r="A502" s="228"/>
      <c r="B502" s="278"/>
      <c r="C502" s="41" t="s">
        <v>298</v>
      </c>
      <c r="D502" s="39">
        <v>0</v>
      </c>
      <c r="E502" s="39">
        <v>0</v>
      </c>
      <c r="F502" s="39">
        <v>0</v>
      </c>
      <c r="G502" s="138"/>
      <c r="H502" s="176"/>
      <c r="I502" s="282"/>
      <c r="J502" s="210"/>
      <c r="K502" s="274"/>
      <c r="L502" s="287"/>
      <c r="M502" s="176"/>
    </row>
    <row r="503" spans="1:13" s="35" customFormat="1" ht="23.25" customHeight="1" x14ac:dyDescent="0.2">
      <c r="A503" s="228"/>
      <c r="B503" s="278"/>
      <c r="C503" s="41" t="s">
        <v>300</v>
      </c>
      <c r="D503" s="39">
        <v>0</v>
      </c>
      <c r="E503" s="39">
        <v>0</v>
      </c>
      <c r="F503" s="39">
        <v>0</v>
      </c>
      <c r="G503" s="138"/>
      <c r="H503" s="176"/>
      <c r="I503" s="282"/>
      <c r="J503" s="210"/>
      <c r="K503" s="274"/>
      <c r="L503" s="287"/>
      <c r="M503" s="176"/>
    </row>
    <row r="504" spans="1:13" s="35" customFormat="1" ht="23.25" customHeight="1" x14ac:dyDescent="0.2">
      <c r="A504" s="228"/>
      <c r="B504" s="278"/>
      <c r="C504" s="41" t="s">
        <v>227</v>
      </c>
      <c r="D504" s="39">
        <v>0</v>
      </c>
      <c r="E504" s="39">
        <v>0</v>
      </c>
      <c r="F504" s="39">
        <v>0</v>
      </c>
      <c r="G504" s="138"/>
      <c r="H504" s="176"/>
      <c r="I504" s="282"/>
      <c r="J504" s="210"/>
      <c r="K504" s="274"/>
      <c r="L504" s="287"/>
      <c r="M504" s="176"/>
    </row>
    <row r="505" spans="1:13" s="35" customFormat="1" ht="23.25" customHeight="1" x14ac:dyDescent="0.2">
      <c r="A505" s="229"/>
      <c r="B505" s="279"/>
      <c r="C505" s="41" t="s">
        <v>226</v>
      </c>
      <c r="D505" s="39">
        <v>0</v>
      </c>
      <c r="E505" s="39">
        <v>0</v>
      </c>
      <c r="F505" s="39">
        <v>0</v>
      </c>
      <c r="G505" s="138"/>
      <c r="H505" s="177"/>
      <c r="I505" s="283"/>
      <c r="J505" s="288"/>
      <c r="K505" s="274"/>
      <c r="L505" s="287"/>
      <c r="M505" s="177"/>
    </row>
    <row r="506" spans="1:13" s="35" customFormat="1" ht="27" customHeight="1" x14ac:dyDescent="0.2">
      <c r="A506" s="227" t="s">
        <v>61</v>
      </c>
      <c r="B506" s="277" t="s">
        <v>59</v>
      </c>
      <c r="C506" s="68" t="s">
        <v>228</v>
      </c>
      <c r="D506" s="39">
        <f>SUM(D507:D510)</f>
        <v>0</v>
      </c>
      <c r="E506" s="39">
        <f>SUM(E507:E510)</f>
        <v>0</v>
      </c>
      <c r="F506" s="39">
        <f>SUM(F507:F510)</f>
        <v>0</v>
      </c>
      <c r="G506" s="138"/>
      <c r="H506" s="175" t="s">
        <v>62</v>
      </c>
      <c r="I506" s="181"/>
      <c r="J506" s="188" t="s">
        <v>370</v>
      </c>
      <c r="K506" s="274" t="s">
        <v>51</v>
      </c>
      <c r="L506" s="154" t="s">
        <v>155</v>
      </c>
      <c r="M506" s="175">
        <v>827</v>
      </c>
    </row>
    <row r="507" spans="1:13" s="35" customFormat="1" ht="27" customHeight="1" x14ac:dyDescent="0.2">
      <c r="A507" s="228"/>
      <c r="B507" s="278"/>
      <c r="C507" s="41" t="s">
        <v>298</v>
      </c>
      <c r="D507" s="39">
        <v>0</v>
      </c>
      <c r="E507" s="39">
        <v>0</v>
      </c>
      <c r="F507" s="39">
        <v>0</v>
      </c>
      <c r="G507" s="138"/>
      <c r="H507" s="176"/>
      <c r="I507" s="282"/>
      <c r="J507" s="210"/>
      <c r="K507" s="274"/>
      <c r="L507" s="287"/>
      <c r="M507" s="176"/>
    </row>
    <row r="508" spans="1:13" s="35" customFormat="1" ht="27" customHeight="1" x14ac:dyDescent="0.2">
      <c r="A508" s="228"/>
      <c r="B508" s="278"/>
      <c r="C508" s="41" t="s">
        <v>300</v>
      </c>
      <c r="D508" s="39">
        <v>0</v>
      </c>
      <c r="E508" s="39">
        <v>0</v>
      </c>
      <c r="F508" s="39">
        <v>0</v>
      </c>
      <c r="G508" s="138"/>
      <c r="H508" s="176"/>
      <c r="I508" s="282"/>
      <c r="J508" s="210"/>
      <c r="K508" s="274"/>
      <c r="L508" s="287"/>
      <c r="M508" s="176"/>
    </row>
    <row r="509" spans="1:13" s="35" customFormat="1" ht="27" customHeight="1" x14ac:dyDescent="0.2">
      <c r="A509" s="228"/>
      <c r="B509" s="278"/>
      <c r="C509" s="41" t="s">
        <v>227</v>
      </c>
      <c r="D509" s="39">
        <v>0</v>
      </c>
      <c r="E509" s="39">
        <v>0</v>
      </c>
      <c r="F509" s="39">
        <v>0</v>
      </c>
      <c r="G509" s="138"/>
      <c r="H509" s="176"/>
      <c r="I509" s="282"/>
      <c r="J509" s="210"/>
      <c r="K509" s="274"/>
      <c r="L509" s="287"/>
      <c r="M509" s="176"/>
    </row>
    <row r="510" spans="1:13" s="35" customFormat="1" ht="27" customHeight="1" x14ac:dyDescent="0.2">
      <c r="A510" s="229"/>
      <c r="B510" s="279"/>
      <c r="C510" s="41" t="s">
        <v>226</v>
      </c>
      <c r="D510" s="39">
        <v>0</v>
      </c>
      <c r="E510" s="39">
        <v>0</v>
      </c>
      <c r="F510" s="39">
        <v>0</v>
      </c>
      <c r="G510" s="138"/>
      <c r="H510" s="177"/>
      <c r="I510" s="283"/>
      <c r="J510" s="288"/>
      <c r="K510" s="274"/>
      <c r="L510" s="287"/>
      <c r="M510" s="177"/>
    </row>
    <row r="511" spans="1:13" s="35" customFormat="1" ht="21.75" customHeight="1" x14ac:dyDescent="0.2">
      <c r="A511" s="227" t="s">
        <v>259</v>
      </c>
      <c r="B511" s="277" t="s">
        <v>63</v>
      </c>
      <c r="C511" s="68" t="s">
        <v>228</v>
      </c>
      <c r="D511" s="39">
        <f>SUM(D512:D515)</f>
        <v>70527.400000000009</v>
      </c>
      <c r="E511" s="39">
        <f>SUM(E512:E515)</f>
        <v>31767.9</v>
      </c>
      <c r="F511" s="39">
        <f>SUM(F512:F515)</f>
        <v>31767.9</v>
      </c>
      <c r="G511" s="138">
        <f>F511/D511%</f>
        <v>45.043344856041763</v>
      </c>
      <c r="H511" s="175"/>
      <c r="I511" s="128" t="s">
        <v>296</v>
      </c>
      <c r="J511" s="90">
        <f>SUM(J512:J514)</f>
        <v>3</v>
      </c>
      <c r="K511" s="233" t="s">
        <v>64</v>
      </c>
      <c r="L511" s="175"/>
      <c r="M511" s="175">
        <v>827</v>
      </c>
    </row>
    <row r="512" spans="1:13" s="35" customFormat="1" ht="21.75" customHeight="1" x14ac:dyDescent="0.2">
      <c r="A512" s="228"/>
      <c r="B512" s="278"/>
      <c r="C512" s="41" t="s">
        <v>298</v>
      </c>
      <c r="D512" s="69">
        <f t="shared" ref="D512:F515" si="27">D517+D522+D527</f>
        <v>0</v>
      </c>
      <c r="E512" s="69">
        <f t="shared" si="27"/>
        <v>0</v>
      </c>
      <c r="F512" s="69">
        <f t="shared" si="27"/>
        <v>0</v>
      </c>
      <c r="G512" s="69"/>
      <c r="H512" s="176"/>
      <c r="I512" s="128" t="s">
        <v>299</v>
      </c>
      <c r="J512" s="90">
        <v>0</v>
      </c>
      <c r="K512" s="237"/>
      <c r="L512" s="176"/>
      <c r="M512" s="176"/>
    </row>
    <row r="513" spans="1:14" s="35" customFormat="1" ht="21.75" customHeight="1" x14ac:dyDescent="0.2">
      <c r="A513" s="228"/>
      <c r="B513" s="278"/>
      <c r="C513" s="41" t="s">
        <v>300</v>
      </c>
      <c r="D513" s="69">
        <f t="shared" si="27"/>
        <v>209.6</v>
      </c>
      <c r="E513" s="69">
        <f t="shared" si="27"/>
        <v>0</v>
      </c>
      <c r="F513" s="69">
        <f t="shared" si="27"/>
        <v>0</v>
      </c>
      <c r="G513" s="138"/>
      <c r="H513" s="176"/>
      <c r="I513" s="128" t="s">
        <v>301</v>
      </c>
      <c r="J513" s="90">
        <v>1</v>
      </c>
      <c r="K513" s="237"/>
      <c r="L513" s="176"/>
      <c r="M513" s="176"/>
    </row>
    <row r="514" spans="1:14" s="35" customFormat="1" ht="21.75" customHeight="1" x14ac:dyDescent="0.2">
      <c r="A514" s="228"/>
      <c r="B514" s="278"/>
      <c r="C514" s="41" t="s">
        <v>227</v>
      </c>
      <c r="D514" s="69">
        <f t="shared" si="27"/>
        <v>0</v>
      </c>
      <c r="E514" s="69">
        <f t="shared" si="27"/>
        <v>0</v>
      </c>
      <c r="F514" s="69">
        <f t="shared" si="27"/>
        <v>0</v>
      </c>
      <c r="G514" s="138"/>
      <c r="H514" s="176"/>
      <c r="I514" s="128" t="s">
        <v>302</v>
      </c>
      <c r="J514" s="90">
        <v>2</v>
      </c>
      <c r="K514" s="237"/>
      <c r="L514" s="176"/>
      <c r="M514" s="176"/>
    </row>
    <row r="515" spans="1:14" s="35" customFormat="1" ht="21.75" customHeight="1" x14ac:dyDescent="0.2">
      <c r="A515" s="229"/>
      <c r="B515" s="279"/>
      <c r="C515" s="41" t="s">
        <v>226</v>
      </c>
      <c r="D515" s="69">
        <f t="shared" si="27"/>
        <v>70317.8</v>
      </c>
      <c r="E515" s="69">
        <f t="shared" si="27"/>
        <v>31767.9</v>
      </c>
      <c r="F515" s="69">
        <f t="shared" si="27"/>
        <v>31767.9</v>
      </c>
      <c r="G515" s="138">
        <f>F515/D515%</f>
        <v>45.177607945641078</v>
      </c>
      <c r="H515" s="177"/>
      <c r="I515" s="128" t="s">
        <v>303</v>
      </c>
      <c r="J515" s="81">
        <f>(J512+J513/2)/J511</f>
        <v>0.16666666666666666</v>
      </c>
      <c r="K515" s="238"/>
      <c r="L515" s="177"/>
      <c r="M515" s="177"/>
    </row>
    <row r="516" spans="1:14" s="35" customFormat="1" ht="22.5" customHeight="1" outlineLevel="1" x14ac:dyDescent="0.2">
      <c r="A516" s="227" t="s">
        <v>65</v>
      </c>
      <c r="B516" s="277" t="s">
        <v>66</v>
      </c>
      <c r="C516" s="68" t="s">
        <v>228</v>
      </c>
      <c r="D516" s="39">
        <f>SUM(D517:D520)</f>
        <v>209.6</v>
      </c>
      <c r="E516" s="39">
        <f>SUM(E517:E520)</f>
        <v>0</v>
      </c>
      <c r="F516" s="39">
        <f>SUM(F517:F520)</f>
        <v>0</v>
      </c>
      <c r="G516" s="138">
        <f>F516/D516%</f>
        <v>0</v>
      </c>
      <c r="H516" s="175" t="s">
        <v>67</v>
      </c>
      <c r="I516" s="166" t="s">
        <v>221</v>
      </c>
      <c r="J516" s="175" t="s">
        <v>370</v>
      </c>
      <c r="K516" s="233" t="s">
        <v>261</v>
      </c>
      <c r="L516" s="166" t="s">
        <v>148</v>
      </c>
      <c r="M516" s="175">
        <v>827</v>
      </c>
    </row>
    <row r="517" spans="1:14" s="35" customFormat="1" ht="13.9" customHeight="1" outlineLevel="1" x14ac:dyDescent="0.2">
      <c r="A517" s="228"/>
      <c r="B517" s="278"/>
      <c r="C517" s="41" t="s">
        <v>298</v>
      </c>
      <c r="D517" s="39">
        <v>0</v>
      </c>
      <c r="E517" s="39">
        <v>0</v>
      </c>
      <c r="F517" s="39">
        <v>0</v>
      </c>
      <c r="G517" s="138"/>
      <c r="H517" s="176"/>
      <c r="I517" s="167"/>
      <c r="J517" s="176"/>
      <c r="K517" s="237"/>
      <c r="L517" s="167"/>
      <c r="M517" s="176"/>
    </row>
    <row r="518" spans="1:14" s="35" customFormat="1" ht="14.45" customHeight="1" outlineLevel="1" x14ac:dyDescent="0.25">
      <c r="A518" s="228"/>
      <c r="B518" s="278"/>
      <c r="C518" s="41" t="s">
        <v>300</v>
      </c>
      <c r="D518" s="39">
        <v>209.6</v>
      </c>
      <c r="E518" s="39">
        <v>0</v>
      </c>
      <c r="F518" s="39">
        <v>0</v>
      </c>
      <c r="G518" s="138">
        <f>F518/D518%</f>
        <v>0</v>
      </c>
      <c r="H518" s="176"/>
      <c r="I518" s="167"/>
      <c r="J518" s="176"/>
      <c r="K518" s="237"/>
      <c r="L518" s="167"/>
      <c r="M518" s="176"/>
      <c r="N518" s="71"/>
    </row>
    <row r="519" spans="1:14" s="35" customFormat="1" ht="22.5" customHeight="1" outlineLevel="1" x14ac:dyDescent="0.25">
      <c r="A519" s="228"/>
      <c r="B519" s="278"/>
      <c r="C519" s="41" t="s">
        <v>227</v>
      </c>
      <c r="D519" s="39">
        <v>0</v>
      </c>
      <c r="E519" s="39">
        <v>0</v>
      </c>
      <c r="F519" s="39">
        <v>0</v>
      </c>
      <c r="G519" s="138"/>
      <c r="H519" s="176"/>
      <c r="I519" s="167"/>
      <c r="J519" s="176"/>
      <c r="K519" s="237"/>
      <c r="L519" s="167"/>
      <c r="M519" s="176"/>
      <c r="N519" s="71"/>
    </row>
    <row r="520" spans="1:14" s="35" customFormat="1" ht="26.25" customHeight="1" outlineLevel="1" x14ac:dyDescent="0.25">
      <c r="A520" s="229"/>
      <c r="B520" s="279"/>
      <c r="C520" s="41" t="s">
        <v>226</v>
      </c>
      <c r="D520" s="39">
        <v>0</v>
      </c>
      <c r="E520" s="39">
        <v>0</v>
      </c>
      <c r="F520" s="39">
        <v>0</v>
      </c>
      <c r="G520" s="138"/>
      <c r="H520" s="177"/>
      <c r="I520" s="168"/>
      <c r="J520" s="177"/>
      <c r="K520" s="238"/>
      <c r="L520" s="168"/>
      <c r="M520" s="177"/>
      <c r="N520" s="71"/>
    </row>
    <row r="521" spans="1:14" s="35" customFormat="1" ht="23.25" customHeight="1" outlineLevel="1" x14ac:dyDescent="0.25">
      <c r="A521" s="227" t="s">
        <v>68</v>
      </c>
      <c r="B521" s="277" t="s">
        <v>69</v>
      </c>
      <c r="C521" s="68" t="s">
        <v>228</v>
      </c>
      <c r="D521" s="39">
        <f>SUM(D522:D525)</f>
        <v>70317.8</v>
      </c>
      <c r="E521" s="39">
        <f>SUM(E522:E525)</f>
        <v>31767.9</v>
      </c>
      <c r="F521" s="39">
        <f>SUM(F522:F525)</f>
        <v>31767.9</v>
      </c>
      <c r="G521" s="138">
        <f>F521/D521%</f>
        <v>45.177607945641078</v>
      </c>
      <c r="H521" s="175" t="s">
        <v>70</v>
      </c>
      <c r="I521" s="166" t="s">
        <v>156</v>
      </c>
      <c r="J521" s="188" t="s">
        <v>344</v>
      </c>
      <c r="K521" s="272" t="s">
        <v>157</v>
      </c>
      <c r="L521" s="154" t="s">
        <v>220</v>
      </c>
      <c r="M521" s="175">
        <v>827</v>
      </c>
      <c r="N521" s="71"/>
    </row>
    <row r="522" spans="1:14" s="35" customFormat="1" ht="23.25" customHeight="1" outlineLevel="1" x14ac:dyDescent="0.25">
      <c r="A522" s="228"/>
      <c r="B522" s="278"/>
      <c r="C522" s="41" t="s">
        <v>298</v>
      </c>
      <c r="D522" s="39">
        <f>+D527</f>
        <v>0</v>
      </c>
      <c r="E522" s="39">
        <f>+E527</f>
        <v>0</v>
      </c>
      <c r="F522" s="39">
        <f>+F527</f>
        <v>0</v>
      </c>
      <c r="G522" s="138"/>
      <c r="H522" s="176"/>
      <c r="I522" s="167"/>
      <c r="J522" s="210"/>
      <c r="K522" s="272"/>
      <c r="L522" s="287"/>
      <c r="M522" s="176"/>
      <c r="N522" s="71"/>
    </row>
    <row r="523" spans="1:14" s="35" customFormat="1" ht="23.25" customHeight="1" outlineLevel="1" x14ac:dyDescent="0.25">
      <c r="A523" s="228"/>
      <c r="B523" s="278"/>
      <c r="C523" s="41" t="s">
        <v>300</v>
      </c>
      <c r="D523" s="39">
        <v>0</v>
      </c>
      <c r="E523" s="39">
        <v>0</v>
      </c>
      <c r="F523" s="39">
        <v>0</v>
      </c>
      <c r="G523" s="138"/>
      <c r="H523" s="176"/>
      <c r="I523" s="167"/>
      <c r="J523" s="210"/>
      <c r="K523" s="272"/>
      <c r="L523" s="287"/>
      <c r="M523" s="176"/>
      <c r="N523" s="71"/>
    </row>
    <row r="524" spans="1:14" s="35" customFormat="1" ht="23.25" customHeight="1" outlineLevel="1" x14ac:dyDescent="0.25">
      <c r="A524" s="228"/>
      <c r="B524" s="278"/>
      <c r="C524" s="41" t="s">
        <v>227</v>
      </c>
      <c r="D524" s="39">
        <v>0</v>
      </c>
      <c r="E524" s="39">
        <v>0</v>
      </c>
      <c r="F524" s="39">
        <v>0</v>
      </c>
      <c r="G524" s="138"/>
      <c r="H524" s="176"/>
      <c r="I524" s="167"/>
      <c r="J524" s="210"/>
      <c r="K524" s="272"/>
      <c r="L524" s="287"/>
      <c r="M524" s="176"/>
      <c r="N524" s="71"/>
    </row>
    <row r="525" spans="1:14" s="35" customFormat="1" ht="23.25" customHeight="1" outlineLevel="1" x14ac:dyDescent="0.25">
      <c r="A525" s="229"/>
      <c r="B525" s="279"/>
      <c r="C525" s="41" t="s">
        <v>226</v>
      </c>
      <c r="D525" s="39">
        <v>70317.8</v>
      </c>
      <c r="E525" s="39">
        <v>31767.9</v>
      </c>
      <c r="F525" s="39">
        <v>31767.9</v>
      </c>
      <c r="G525" s="138">
        <f>F525/D525%</f>
        <v>45.177607945641078</v>
      </c>
      <c r="H525" s="177"/>
      <c r="I525" s="168"/>
      <c r="J525" s="288"/>
      <c r="K525" s="272"/>
      <c r="L525" s="287"/>
      <c r="M525" s="177"/>
      <c r="N525" s="71"/>
    </row>
    <row r="526" spans="1:14" s="35" customFormat="1" ht="20.25" customHeight="1" outlineLevel="1" x14ac:dyDescent="0.25">
      <c r="A526" s="227" t="s">
        <v>71</v>
      </c>
      <c r="B526" s="277" t="s">
        <v>72</v>
      </c>
      <c r="C526" s="68" t="s">
        <v>228</v>
      </c>
      <c r="D526" s="39">
        <f>SUM(D527:D530)</f>
        <v>0</v>
      </c>
      <c r="E526" s="39">
        <f>SUM(E527:E530)</f>
        <v>0</v>
      </c>
      <c r="F526" s="39">
        <f>SUM(F527:F530)</f>
        <v>0</v>
      </c>
      <c r="G526" s="138"/>
      <c r="H526" s="175" t="s">
        <v>73</v>
      </c>
      <c r="I526" s="166" t="s">
        <v>158</v>
      </c>
      <c r="J526" s="175" t="s">
        <v>344</v>
      </c>
      <c r="K526" s="233" t="s">
        <v>64</v>
      </c>
      <c r="L526" s="166" t="s">
        <v>222</v>
      </c>
      <c r="M526" s="175">
        <v>827</v>
      </c>
      <c r="N526" s="71"/>
    </row>
    <row r="527" spans="1:14" s="35" customFormat="1" ht="20.25" customHeight="1" outlineLevel="1" x14ac:dyDescent="0.25">
      <c r="A527" s="228"/>
      <c r="B527" s="278"/>
      <c r="C527" s="41" t="s">
        <v>298</v>
      </c>
      <c r="D527" s="39">
        <v>0</v>
      </c>
      <c r="E527" s="39">
        <v>0</v>
      </c>
      <c r="F527" s="39">
        <v>0</v>
      </c>
      <c r="G527" s="138"/>
      <c r="H527" s="176"/>
      <c r="I527" s="167"/>
      <c r="J527" s="176"/>
      <c r="K527" s="237"/>
      <c r="L527" s="167"/>
      <c r="M527" s="176"/>
      <c r="N527" s="71"/>
    </row>
    <row r="528" spans="1:14" s="35" customFormat="1" ht="20.25" customHeight="1" outlineLevel="1" x14ac:dyDescent="0.25">
      <c r="A528" s="228"/>
      <c r="B528" s="278"/>
      <c r="C528" s="41" t="s">
        <v>300</v>
      </c>
      <c r="D528" s="39">
        <v>0</v>
      </c>
      <c r="E528" s="39">
        <v>0</v>
      </c>
      <c r="F528" s="39">
        <v>0</v>
      </c>
      <c r="G528" s="138"/>
      <c r="H528" s="176"/>
      <c r="I528" s="167"/>
      <c r="J528" s="176"/>
      <c r="K528" s="237"/>
      <c r="L528" s="167"/>
      <c r="M528" s="176"/>
      <c r="N528" s="71"/>
    </row>
    <row r="529" spans="1:15" s="35" customFormat="1" ht="20.25" customHeight="1" outlineLevel="1" x14ac:dyDescent="0.25">
      <c r="A529" s="228"/>
      <c r="B529" s="278"/>
      <c r="C529" s="41" t="s">
        <v>227</v>
      </c>
      <c r="D529" s="39">
        <v>0</v>
      </c>
      <c r="E529" s="39">
        <v>0</v>
      </c>
      <c r="F529" s="39">
        <v>0</v>
      </c>
      <c r="G529" s="138"/>
      <c r="H529" s="176"/>
      <c r="I529" s="167"/>
      <c r="J529" s="176"/>
      <c r="K529" s="237"/>
      <c r="L529" s="167"/>
      <c r="M529" s="176"/>
      <c r="N529" s="71"/>
    </row>
    <row r="530" spans="1:15" s="35" customFormat="1" ht="34.5" customHeight="1" outlineLevel="1" x14ac:dyDescent="0.25">
      <c r="A530" s="229"/>
      <c r="B530" s="279"/>
      <c r="C530" s="41" t="s">
        <v>226</v>
      </c>
      <c r="D530" s="39">
        <v>0</v>
      </c>
      <c r="E530" s="39">
        <v>0</v>
      </c>
      <c r="F530" s="39">
        <v>0</v>
      </c>
      <c r="G530" s="138"/>
      <c r="H530" s="177"/>
      <c r="I530" s="168"/>
      <c r="J530" s="177"/>
      <c r="K530" s="238"/>
      <c r="L530" s="168"/>
      <c r="M530" s="177"/>
      <c r="N530" s="71"/>
    </row>
    <row r="531" spans="1:15" s="42" customFormat="1" ht="23.25" customHeight="1" x14ac:dyDescent="0.25">
      <c r="A531" s="163" t="s">
        <v>74</v>
      </c>
      <c r="B531" s="166" t="s">
        <v>75</v>
      </c>
      <c r="C531" s="38" t="s">
        <v>228</v>
      </c>
      <c r="D531" s="40">
        <f>SUM(D532:D535)</f>
        <v>82593.841</v>
      </c>
      <c r="E531" s="40">
        <f>SUM(E532:E535)</f>
        <v>41575.921999999999</v>
      </c>
      <c r="F531" s="40">
        <f>SUM(F532:F535)</f>
        <v>41575.921999999999</v>
      </c>
      <c r="G531" s="81">
        <f>F531/D531</f>
        <v>0.50337799400805194</v>
      </c>
      <c r="H531" s="175"/>
      <c r="I531" s="128" t="s">
        <v>296</v>
      </c>
      <c r="J531" s="90">
        <f>SUM(J532:J534)</f>
        <v>2</v>
      </c>
      <c r="K531" s="175" t="s">
        <v>261</v>
      </c>
      <c r="L531" s="175"/>
      <c r="M531" s="175">
        <v>827</v>
      </c>
      <c r="N531" s="71"/>
      <c r="O531" s="71"/>
    </row>
    <row r="532" spans="1:15" s="42" customFormat="1" ht="14.45" customHeight="1" x14ac:dyDescent="0.25">
      <c r="A532" s="164"/>
      <c r="B532" s="167"/>
      <c r="C532" s="41" t="s">
        <v>298</v>
      </c>
      <c r="D532" s="40">
        <f>D537+D547</f>
        <v>82593.841</v>
      </c>
      <c r="E532" s="40">
        <f>E537+E547</f>
        <v>41575.921999999999</v>
      </c>
      <c r="F532" s="40">
        <f>F537+F547</f>
        <v>41575.921999999999</v>
      </c>
      <c r="G532" s="81">
        <f>F532/D532</f>
        <v>0.50337799400805194</v>
      </c>
      <c r="H532" s="176"/>
      <c r="I532" s="128" t="s">
        <v>299</v>
      </c>
      <c r="J532" s="90">
        <f>J537+J547</f>
        <v>0</v>
      </c>
      <c r="K532" s="176"/>
      <c r="L532" s="176"/>
      <c r="M532" s="176"/>
      <c r="N532" s="71"/>
      <c r="O532" s="71"/>
    </row>
    <row r="533" spans="1:15" s="42" customFormat="1" ht="14.45" customHeight="1" x14ac:dyDescent="0.25">
      <c r="A533" s="164"/>
      <c r="B533" s="167"/>
      <c r="C533" s="41" t="s">
        <v>300</v>
      </c>
      <c r="D533" s="40">
        <f t="shared" ref="D533:F535" si="28">D538+D548</f>
        <v>0</v>
      </c>
      <c r="E533" s="40">
        <f t="shared" si="28"/>
        <v>0</v>
      </c>
      <c r="F533" s="40">
        <f t="shared" si="28"/>
        <v>0</v>
      </c>
      <c r="G533" s="41"/>
      <c r="H533" s="176"/>
      <c r="I533" s="128" t="s">
        <v>301</v>
      </c>
      <c r="J533" s="90">
        <f>J538+J548</f>
        <v>2</v>
      </c>
      <c r="K533" s="176"/>
      <c r="L533" s="176"/>
      <c r="M533" s="176"/>
      <c r="N533" s="71"/>
      <c r="O533" s="71"/>
    </row>
    <row r="534" spans="1:15" s="42" customFormat="1" ht="14.45" customHeight="1" x14ac:dyDescent="0.25">
      <c r="A534" s="164"/>
      <c r="B534" s="167"/>
      <c r="C534" s="41" t="s">
        <v>227</v>
      </c>
      <c r="D534" s="40">
        <f t="shared" si="28"/>
        <v>0</v>
      </c>
      <c r="E534" s="40">
        <f t="shared" si="28"/>
        <v>0</v>
      </c>
      <c r="F534" s="40">
        <f t="shared" si="28"/>
        <v>0</v>
      </c>
      <c r="G534" s="41"/>
      <c r="H534" s="176"/>
      <c r="I534" s="128" t="s">
        <v>302</v>
      </c>
      <c r="J534" s="90">
        <f>J539+J549</f>
        <v>0</v>
      </c>
      <c r="K534" s="176"/>
      <c r="L534" s="176"/>
      <c r="M534" s="176"/>
      <c r="N534" s="71"/>
      <c r="O534" s="71"/>
    </row>
    <row r="535" spans="1:15" s="42" customFormat="1" ht="37.15" customHeight="1" x14ac:dyDescent="0.25">
      <c r="A535" s="165"/>
      <c r="B535" s="168"/>
      <c r="C535" s="41" t="s">
        <v>226</v>
      </c>
      <c r="D535" s="40">
        <f t="shared" si="28"/>
        <v>0</v>
      </c>
      <c r="E535" s="40">
        <f t="shared" si="28"/>
        <v>0</v>
      </c>
      <c r="F535" s="40">
        <f t="shared" si="28"/>
        <v>0</v>
      </c>
      <c r="G535" s="41"/>
      <c r="H535" s="177"/>
      <c r="I535" s="128" t="s">
        <v>303</v>
      </c>
      <c r="J535" s="81">
        <f>(J532+0.5*J533)/J531</f>
        <v>0.5</v>
      </c>
      <c r="K535" s="177"/>
      <c r="L535" s="177"/>
      <c r="M535" s="177"/>
      <c r="N535" s="71"/>
      <c r="O535" s="71"/>
    </row>
    <row r="536" spans="1:15" s="42" customFormat="1" ht="25.5" customHeight="1" x14ac:dyDescent="0.25">
      <c r="A536" s="163" t="s">
        <v>76</v>
      </c>
      <c r="B536" s="178" t="s">
        <v>77</v>
      </c>
      <c r="C536" s="38" t="s">
        <v>228</v>
      </c>
      <c r="D536" s="40">
        <f>SUM(D537:D540)</f>
        <v>45115.786</v>
      </c>
      <c r="E536" s="40">
        <f>SUM(E537:E540)</f>
        <v>23281.55</v>
      </c>
      <c r="F536" s="40">
        <f>SUM(F537:F540)</f>
        <v>23281.55</v>
      </c>
      <c r="G536" s="41">
        <f>F536/D536*100</f>
        <v>51.60399954020528</v>
      </c>
      <c r="H536" s="175"/>
      <c r="I536" s="128" t="s">
        <v>296</v>
      </c>
      <c r="J536" s="92">
        <f>SUM(J537:J539)</f>
        <v>1</v>
      </c>
      <c r="K536" s="175" t="s">
        <v>261</v>
      </c>
      <c r="L536" s="175"/>
      <c r="M536" s="175">
        <v>827</v>
      </c>
      <c r="N536" s="71"/>
      <c r="O536" s="71"/>
    </row>
    <row r="537" spans="1:15" s="42" customFormat="1" ht="21" customHeight="1" x14ac:dyDescent="0.25">
      <c r="A537" s="164"/>
      <c r="B537" s="179"/>
      <c r="C537" s="41" t="s">
        <v>298</v>
      </c>
      <c r="D537" s="40">
        <f>D542</f>
        <v>45115.786</v>
      </c>
      <c r="E537" s="40">
        <f>E542</f>
        <v>23281.55</v>
      </c>
      <c r="F537" s="40">
        <f>F542</f>
        <v>23281.55</v>
      </c>
      <c r="G537" s="41">
        <f>F537/D537*100</f>
        <v>51.60399954020528</v>
      </c>
      <c r="H537" s="176"/>
      <c r="I537" s="128" t="s">
        <v>299</v>
      </c>
      <c r="J537" s="90">
        <v>0</v>
      </c>
      <c r="K537" s="176"/>
      <c r="L537" s="176"/>
      <c r="M537" s="176"/>
      <c r="N537" s="71"/>
      <c r="O537" s="71"/>
    </row>
    <row r="538" spans="1:15" s="42" customFormat="1" ht="19.5" customHeight="1" x14ac:dyDescent="0.25">
      <c r="A538" s="164"/>
      <c r="B538" s="179"/>
      <c r="C538" s="41" t="s">
        <v>300</v>
      </c>
      <c r="D538" s="40">
        <f t="shared" ref="D538:F540" si="29">D543</f>
        <v>0</v>
      </c>
      <c r="E538" s="40">
        <f t="shared" si="29"/>
        <v>0</v>
      </c>
      <c r="F538" s="40">
        <f t="shared" si="29"/>
        <v>0</v>
      </c>
      <c r="G538" s="41"/>
      <c r="H538" s="176"/>
      <c r="I538" s="128" t="s">
        <v>301</v>
      </c>
      <c r="J538" s="90">
        <v>1</v>
      </c>
      <c r="K538" s="176"/>
      <c r="L538" s="176"/>
      <c r="M538" s="176"/>
      <c r="N538" s="71"/>
      <c r="O538" s="71"/>
    </row>
    <row r="539" spans="1:15" s="42" customFormat="1" ht="30" customHeight="1" x14ac:dyDescent="0.25">
      <c r="A539" s="164"/>
      <c r="B539" s="179"/>
      <c r="C539" s="41" t="s">
        <v>227</v>
      </c>
      <c r="D539" s="40">
        <f t="shared" si="29"/>
        <v>0</v>
      </c>
      <c r="E539" s="40">
        <f t="shared" si="29"/>
        <v>0</v>
      </c>
      <c r="F539" s="40">
        <f t="shared" si="29"/>
        <v>0</v>
      </c>
      <c r="G539" s="41"/>
      <c r="H539" s="176"/>
      <c r="I539" s="128" t="s">
        <v>302</v>
      </c>
      <c r="J539" s="90">
        <v>0</v>
      </c>
      <c r="K539" s="176"/>
      <c r="L539" s="176"/>
      <c r="M539" s="176"/>
      <c r="N539" s="71"/>
      <c r="O539" s="71"/>
    </row>
    <row r="540" spans="1:15" s="42" customFormat="1" ht="35.450000000000003" customHeight="1" x14ac:dyDescent="0.25">
      <c r="A540" s="165"/>
      <c r="B540" s="180"/>
      <c r="C540" s="41" t="s">
        <v>226</v>
      </c>
      <c r="D540" s="40">
        <f t="shared" si="29"/>
        <v>0</v>
      </c>
      <c r="E540" s="40">
        <f t="shared" si="29"/>
        <v>0</v>
      </c>
      <c r="F540" s="40">
        <f t="shared" si="29"/>
        <v>0</v>
      </c>
      <c r="G540" s="41"/>
      <c r="H540" s="177"/>
      <c r="I540" s="128" t="s">
        <v>303</v>
      </c>
      <c r="J540" s="101">
        <f>(J537+0.5*J538)/J536%</f>
        <v>50</v>
      </c>
      <c r="K540" s="177"/>
      <c r="L540" s="177"/>
      <c r="M540" s="177"/>
      <c r="N540" s="71"/>
      <c r="O540" s="71"/>
    </row>
    <row r="541" spans="1:15" s="42" customFormat="1" ht="22.5" customHeight="1" x14ac:dyDescent="0.25">
      <c r="A541" s="163" t="s">
        <v>78</v>
      </c>
      <c r="B541" s="166" t="s">
        <v>79</v>
      </c>
      <c r="C541" s="38" t="s">
        <v>228</v>
      </c>
      <c r="D541" s="40">
        <f>SUM(D542:D545)</f>
        <v>45115.786</v>
      </c>
      <c r="E541" s="40">
        <f>SUM(E542:E545)</f>
        <v>23281.55</v>
      </c>
      <c r="F541" s="40">
        <f>SUM(F542:F545)</f>
        <v>23281.55</v>
      </c>
      <c r="G541" s="41">
        <f>F541/D541*100</f>
        <v>51.60399954020528</v>
      </c>
      <c r="H541" s="175" t="s">
        <v>80</v>
      </c>
      <c r="I541" s="175" t="s">
        <v>81</v>
      </c>
      <c r="J541" s="175" t="s">
        <v>344</v>
      </c>
      <c r="K541" s="175" t="s">
        <v>261</v>
      </c>
      <c r="L541" s="175"/>
      <c r="M541" s="175">
        <v>827</v>
      </c>
      <c r="N541" s="71"/>
      <c r="O541" s="71"/>
    </row>
    <row r="542" spans="1:15" s="42" customFormat="1" ht="15.75" customHeight="1" x14ac:dyDescent="0.25">
      <c r="A542" s="164"/>
      <c r="B542" s="167"/>
      <c r="C542" s="41" t="s">
        <v>298</v>
      </c>
      <c r="D542" s="40">
        <v>45115.786</v>
      </c>
      <c r="E542" s="40">
        <v>23281.55</v>
      </c>
      <c r="F542" s="40">
        <f>E542</f>
        <v>23281.55</v>
      </c>
      <c r="G542" s="41">
        <f>F542/D542*100</f>
        <v>51.60399954020528</v>
      </c>
      <c r="H542" s="176"/>
      <c r="I542" s="176"/>
      <c r="J542" s="176"/>
      <c r="K542" s="176"/>
      <c r="L542" s="176"/>
      <c r="M542" s="176"/>
      <c r="N542" s="71"/>
      <c r="O542" s="71"/>
    </row>
    <row r="543" spans="1:15" s="42" customFormat="1" ht="14.45" customHeight="1" x14ac:dyDescent="0.25">
      <c r="A543" s="164"/>
      <c r="B543" s="167"/>
      <c r="C543" s="41" t="s">
        <v>300</v>
      </c>
      <c r="D543" s="40">
        <v>0</v>
      </c>
      <c r="E543" s="40">
        <v>0</v>
      </c>
      <c r="F543" s="40">
        <v>0</v>
      </c>
      <c r="G543" s="41"/>
      <c r="H543" s="176"/>
      <c r="I543" s="176"/>
      <c r="J543" s="176"/>
      <c r="K543" s="176"/>
      <c r="L543" s="176"/>
      <c r="M543" s="176"/>
      <c r="N543" s="71"/>
      <c r="O543" s="71"/>
    </row>
    <row r="544" spans="1:15" s="42" customFormat="1" ht="14.45" customHeight="1" x14ac:dyDescent="0.25">
      <c r="A544" s="164"/>
      <c r="B544" s="167"/>
      <c r="C544" s="41" t="s">
        <v>227</v>
      </c>
      <c r="D544" s="40">
        <v>0</v>
      </c>
      <c r="E544" s="40">
        <v>0</v>
      </c>
      <c r="F544" s="40">
        <v>0</v>
      </c>
      <c r="G544" s="41"/>
      <c r="H544" s="176"/>
      <c r="I544" s="176"/>
      <c r="J544" s="176"/>
      <c r="K544" s="176"/>
      <c r="L544" s="176"/>
      <c r="M544" s="176"/>
      <c r="N544" s="71"/>
      <c r="O544" s="71"/>
    </row>
    <row r="545" spans="1:15" s="42" customFormat="1" ht="55.5" customHeight="1" x14ac:dyDescent="0.25">
      <c r="A545" s="165"/>
      <c r="B545" s="168"/>
      <c r="C545" s="41" t="s">
        <v>226</v>
      </c>
      <c r="D545" s="40">
        <v>0</v>
      </c>
      <c r="E545" s="40">
        <v>0</v>
      </c>
      <c r="F545" s="40">
        <v>0</v>
      </c>
      <c r="G545" s="41"/>
      <c r="H545" s="177"/>
      <c r="I545" s="177"/>
      <c r="J545" s="177"/>
      <c r="K545" s="177"/>
      <c r="L545" s="177"/>
      <c r="M545" s="177"/>
      <c r="N545" s="71"/>
      <c r="O545" s="71"/>
    </row>
    <row r="546" spans="1:15" s="2" customFormat="1" ht="33.75" customHeight="1" x14ac:dyDescent="0.25">
      <c r="A546" s="163" t="s">
        <v>82</v>
      </c>
      <c r="B546" s="166" t="s">
        <v>83</v>
      </c>
      <c r="C546" s="70" t="s">
        <v>228</v>
      </c>
      <c r="D546" s="64">
        <f>SUM(D547:D550)</f>
        <v>37478.055</v>
      </c>
      <c r="E546" s="64">
        <f>SUM(E547:E550)</f>
        <v>18294.371999999999</v>
      </c>
      <c r="F546" s="64">
        <f>SUM(F547:F550)</f>
        <v>18294.371999999999</v>
      </c>
      <c r="G546" s="138">
        <f>SUM(G547:G550)</f>
        <v>48.813557693962508</v>
      </c>
      <c r="H546" s="233"/>
      <c r="I546" s="100" t="s">
        <v>296</v>
      </c>
      <c r="J546" s="139">
        <f>SUM(J547:J549)</f>
        <v>1</v>
      </c>
      <c r="K546" s="233" t="s">
        <v>306</v>
      </c>
      <c r="L546" s="175"/>
      <c r="M546" s="175">
        <v>826</v>
      </c>
      <c r="N546" s="71"/>
      <c r="O546" s="71"/>
    </row>
    <row r="547" spans="1:15" s="2" customFormat="1" ht="21.75" customHeight="1" x14ac:dyDescent="0.25">
      <c r="A547" s="164"/>
      <c r="B547" s="167"/>
      <c r="C547" s="37" t="s">
        <v>298</v>
      </c>
      <c r="D547" s="64">
        <f>D552</f>
        <v>37478.055</v>
      </c>
      <c r="E547" s="64">
        <f>E552</f>
        <v>18294.371999999999</v>
      </c>
      <c r="F547" s="64">
        <f>F552</f>
        <v>18294.371999999999</v>
      </c>
      <c r="G547" s="138">
        <f>G552</f>
        <v>48.813557693962508</v>
      </c>
      <c r="H547" s="237"/>
      <c r="I547" s="85" t="s">
        <v>299</v>
      </c>
      <c r="J547" s="140">
        <v>0</v>
      </c>
      <c r="K547" s="237"/>
      <c r="L547" s="176"/>
      <c r="M547" s="176"/>
      <c r="N547" s="71"/>
      <c r="O547" s="71"/>
    </row>
    <row r="548" spans="1:15" s="2" customFormat="1" ht="15.6" customHeight="1" x14ac:dyDescent="0.25">
      <c r="A548" s="164"/>
      <c r="B548" s="167"/>
      <c r="C548" s="37" t="s">
        <v>300</v>
      </c>
      <c r="D548" s="64">
        <f t="shared" ref="D548:G550" si="30">D553</f>
        <v>0</v>
      </c>
      <c r="E548" s="64">
        <f t="shared" si="30"/>
        <v>0</v>
      </c>
      <c r="F548" s="64">
        <f t="shared" si="30"/>
        <v>0</v>
      </c>
      <c r="G548" s="138">
        <f t="shared" si="30"/>
        <v>0</v>
      </c>
      <c r="H548" s="237"/>
      <c r="I548" s="85" t="s">
        <v>301</v>
      </c>
      <c r="J548" s="140">
        <v>1</v>
      </c>
      <c r="K548" s="237"/>
      <c r="L548" s="176"/>
      <c r="M548" s="176"/>
      <c r="N548" s="71"/>
      <c r="O548" s="71"/>
    </row>
    <row r="549" spans="1:15" s="2" customFormat="1" ht="18" customHeight="1" x14ac:dyDescent="0.25">
      <c r="A549" s="164"/>
      <c r="B549" s="167"/>
      <c r="C549" s="37" t="s">
        <v>227</v>
      </c>
      <c r="D549" s="64">
        <f t="shared" si="30"/>
        <v>0</v>
      </c>
      <c r="E549" s="64">
        <f t="shared" si="30"/>
        <v>0</v>
      </c>
      <c r="F549" s="64">
        <f t="shared" si="30"/>
        <v>0</v>
      </c>
      <c r="G549" s="138">
        <f t="shared" si="30"/>
        <v>0</v>
      </c>
      <c r="H549" s="237"/>
      <c r="I549" s="85" t="s">
        <v>302</v>
      </c>
      <c r="J549" s="140">
        <v>0</v>
      </c>
      <c r="K549" s="237"/>
      <c r="L549" s="176"/>
      <c r="M549" s="176"/>
      <c r="N549" s="71"/>
      <c r="O549" s="71"/>
    </row>
    <row r="550" spans="1:15" s="2" customFormat="1" ht="16.5" customHeight="1" x14ac:dyDescent="0.25">
      <c r="A550" s="165"/>
      <c r="B550" s="168"/>
      <c r="C550" s="37" t="s">
        <v>226</v>
      </c>
      <c r="D550" s="64">
        <f t="shared" si="30"/>
        <v>0</v>
      </c>
      <c r="E550" s="64">
        <f t="shared" si="30"/>
        <v>0</v>
      </c>
      <c r="F550" s="64">
        <f t="shared" si="30"/>
        <v>0</v>
      </c>
      <c r="G550" s="138">
        <f t="shared" si="30"/>
        <v>0</v>
      </c>
      <c r="H550" s="238"/>
      <c r="I550" s="85" t="s">
        <v>303</v>
      </c>
      <c r="J550" s="81">
        <f>(J547+0.5*J548)/J546</f>
        <v>0.5</v>
      </c>
      <c r="K550" s="238"/>
      <c r="L550" s="177"/>
      <c r="M550" s="177"/>
      <c r="N550" s="71"/>
      <c r="O550" s="71"/>
    </row>
    <row r="551" spans="1:15" s="2" customFormat="1" ht="33.75" customHeight="1" x14ac:dyDescent="0.25">
      <c r="A551" s="163" t="s">
        <v>84</v>
      </c>
      <c r="B551" s="230" t="s">
        <v>85</v>
      </c>
      <c r="C551" s="70" t="s">
        <v>228</v>
      </c>
      <c r="D551" s="64">
        <f>D552+D553+D554+D555</f>
        <v>37478.055</v>
      </c>
      <c r="E551" s="64">
        <f>E552+E553+E554+E555</f>
        <v>18294.371999999999</v>
      </c>
      <c r="F551" s="64">
        <f>F552+F553+F554+F555</f>
        <v>18294.371999999999</v>
      </c>
      <c r="G551" s="138">
        <f>G552</f>
        <v>48.813557693962508</v>
      </c>
      <c r="H551" s="259" t="s">
        <v>86</v>
      </c>
      <c r="I551" s="233" t="s">
        <v>87</v>
      </c>
      <c r="J551" s="175" t="s">
        <v>344</v>
      </c>
      <c r="K551" s="233" t="s">
        <v>306</v>
      </c>
      <c r="L551" s="175"/>
      <c r="M551" s="175">
        <v>826</v>
      </c>
      <c r="N551" s="71"/>
      <c r="O551" s="71"/>
    </row>
    <row r="552" spans="1:15" s="2" customFormat="1" ht="22.5" customHeight="1" x14ac:dyDescent="0.25">
      <c r="A552" s="164"/>
      <c r="B552" s="231"/>
      <c r="C552" s="37" t="s">
        <v>298</v>
      </c>
      <c r="D552" s="64">
        <v>37478.055</v>
      </c>
      <c r="E552" s="64">
        <v>18294.371999999999</v>
      </c>
      <c r="F552" s="64">
        <v>18294.371999999999</v>
      </c>
      <c r="G552" s="41">
        <f>F552/D552*100</f>
        <v>48.813557693962508</v>
      </c>
      <c r="H552" s="294"/>
      <c r="I552" s="237"/>
      <c r="J552" s="176"/>
      <c r="K552" s="237"/>
      <c r="L552" s="176"/>
      <c r="M552" s="176"/>
      <c r="N552" s="71"/>
      <c r="O552" s="71"/>
    </row>
    <row r="553" spans="1:15" s="2" customFormat="1" x14ac:dyDescent="0.25">
      <c r="A553" s="164"/>
      <c r="B553" s="231"/>
      <c r="C553" s="37" t="s">
        <v>300</v>
      </c>
      <c r="D553" s="64">
        <v>0</v>
      </c>
      <c r="E553" s="64">
        <v>0</v>
      </c>
      <c r="F553" s="64">
        <v>0</v>
      </c>
      <c r="G553" s="138">
        <v>0</v>
      </c>
      <c r="H553" s="294"/>
      <c r="I553" s="237"/>
      <c r="J553" s="176"/>
      <c r="K553" s="237"/>
      <c r="L553" s="176"/>
      <c r="M553" s="176"/>
      <c r="N553" s="71"/>
      <c r="O553" s="71"/>
    </row>
    <row r="554" spans="1:15" s="2" customFormat="1" ht="18" customHeight="1" x14ac:dyDescent="0.25">
      <c r="A554" s="164"/>
      <c r="B554" s="231"/>
      <c r="C554" s="37" t="s">
        <v>227</v>
      </c>
      <c r="D554" s="64">
        <v>0</v>
      </c>
      <c r="E554" s="64">
        <v>0</v>
      </c>
      <c r="F554" s="64">
        <v>0</v>
      </c>
      <c r="G554" s="64">
        <v>0</v>
      </c>
      <c r="H554" s="294"/>
      <c r="I554" s="237"/>
      <c r="J554" s="176"/>
      <c r="K554" s="237"/>
      <c r="L554" s="176"/>
      <c r="M554" s="176"/>
      <c r="N554" s="71"/>
      <c r="O554" s="71"/>
    </row>
    <row r="555" spans="1:15" s="2" customFormat="1" ht="16.5" customHeight="1" x14ac:dyDescent="0.25">
      <c r="A555" s="165"/>
      <c r="B555" s="232"/>
      <c r="C555" s="37" t="s">
        <v>226</v>
      </c>
      <c r="D555" s="64">
        <v>0</v>
      </c>
      <c r="E555" s="64">
        <v>0</v>
      </c>
      <c r="F555" s="64">
        <v>0</v>
      </c>
      <c r="G555" s="64">
        <v>0</v>
      </c>
      <c r="H555" s="295"/>
      <c r="I555" s="238"/>
      <c r="J555" s="177"/>
      <c r="K555" s="238"/>
      <c r="L555" s="177"/>
      <c r="M555" s="177"/>
      <c r="N555" s="71"/>
      <c r="O555" s="71"/>
    </row>
    <row r="556" spans="1:15" s="2" customFormat="1" ht="21" customHeight="1" x14ac:dyDescent="0.25">
      <c r="A556" s="72"/>
      <c r="B556" s="71"/>
      <c r="C556" s="89"/>
      <c r="D556" s="71"/>
      <c r="E556" s="71"/>
      <c r="F556" s="71"/>
      <c r="G556" s="71"/>
      <c r="H556" s="71"/>
      <c r="I556" s="71"/>
      <c r="J556" s="71"/>
      <c r="K556" s="71"/>
      <c r="L556" s="71"/>
      <c r="M556" s="71"/>
      <c r="N556" s="71"/>
      <c r="O556" s="71"/>
    </row>
    <row r="557" spans="1:15" s="2" customFormat="1" ht="15.75" customHeight="1" x14ac:dyDescent="0.25">
      <c r="A557" s="293" t="s">
        <v>88</v>
      </c>
      <c r="B557" s="293"/>
      <c r="C557" s="293"/>
      <c r="D557" s="293"/>
      <c r="E557" s="293"/>
      <c r="F557" s="293"/>
      <c r="G557" s="293"/>
      <c r="H557" s="293"/>
      <c r="I557" s="293"/>
      <c r="J557" s="293"/>
      <c r="K557" s="293"/>
      <c r="L557" s="293"/>
      <c r="M557" s="293"/>
      <c r="N557" s="71"/>
      <c r="O557" s="71"/>
    </row>
    <row r="558" spans="1:15" s="2" customFormat="1" ht="35.25" customHeight="1" x14ac:dyDescent="0.25">
      <c r="A558" s="293" t="s">
        <v>89</v>
      </c>
      <c r="B558" s="293"/>
      <c r="C558" s="293"/>
      <c r="D558" s="293"/>
      <c r="E558" s="293"/>
      <c r="F558" s="293"/>
      <c r="G558" s="293"/>
      <c r="H558" s="293"/>
      <c r="I558" s="293"/>
      <c r="J558" s="293"/>
      <c r="K558" s="293"/>
      <c r="L558" s="293"/>
      <c r="M558" s="293"/>
      <c r="N558" s="71"/>
      <c r="O558" s="71"/>
    </row>
    <row r="559" spans="1:15" s="2" customFormat="1" ht="15.75" customHeight="1" x14ac:dyDescent="0.25">
      <c r="A559" s="293" t="s">
        <v>90</v>
      </c>
      <c r="B559" s="293"/>
      <c r="C559" s="293"/>
      <c r="D559" s="293"/>
      <c r="E559" s="293"/>
      <c r="F559" s="293"/>
      <c r="G559" s="293"/>
      <c r="H559" s="293"/>
      <c r="I559" s="293"/>
      <c r="J559" s="293"/>
      <c r="K559" s="293"/>
      <c r="L559" s="293"/>
      <c r="M559" s="293"/>
      <c r="N559" s="71"/>
      <c r="O559" s="71"/>
    </row>
    <row r="560" spans="1:15" s="2" customFormat="1" ht="32.25" customHeight="1" x14ac:dyDescent="0.25">
      <c r="A560" s="293" t="s">
        <v>91</v>
      </c>
      <c r="B560" s="293"/>
      <c r="C560" s="293"/>
      <c r="D560" s="293"/>
      <c r="E560" s="293"/>
      <c r="F560" s="293"/>
      <c r="G560" s="293"/>
      <c r="H560" s="293"/>
      <c r="I560" s="293"/>
      <c r="J560" s="293"/>
      <c r="K560" s="293"/>
      <c r="L560" s="293"/>
      <c r="M560" s="293"/>
      <c r="N560" s="71"/>
      <c r="O560" s="71"/>
    </row>
    <row r="561" spans="1:15" s="2" customFormat="1" ht="21" customHeight="1" x14ac:dyDescent="0.25">
      <c r="A561" s="293" t="s">
        <v>92</v>
      </c>
      <c r="B561" s="293"/>
      <c r="C561" s="293"/>
      <c r="D561" s="293"/>
      <c r="E561" s="293"/>
      <c r="F561" s="293"/>
      <c r="G561" s="293"/>
      <c r="H561" s="293"/>
      <c r="I561" s="293"/>
      <c r="J561" s="293"/>
      <c r="K561" s="293"/>
      <c r="L561" s="293"/>
      <c r="M561" s="293"/>
      <c r="N561" s="71"/>
      <c r="O561" s="71"/>
    </row>
    <row r="562" spans="1:15" ht="12.75" customHeight="1" x14ac:dyDescent="0.25">
      <c r="B562" s="43"/>
      <c r="D562" s="44"/>
      <c r="E562" s="44"/>
      <c r="F562" s="44"/>
      <c r="G562" s="44"/>
    </row>
    <row r="563" spans="1:15" ht="12.75" customHeight="1" x14ac:dyDescent="0.25">
      <c r="B563" s="43"/>
      <c r="D563" s="44"/>
      <c r="E563" s="44"/>
      <c r="F563" s="44"/>
      <c r="G563" s="44"/>
    </row>
    <row r="564" spans="1:15" ht="12.75" customHeight="1" x14ac:dyDescent="0.25">
      <c r="B564" s="43"/>
      <c r="D564" s="44"/>
      <c r="E564" s="44"/>
      <c r="F564" s="44"/>
      <c r="G564" s="44"/>
    </row>
    <row r="565" spans="1:15" ht="12.75" customHeight="1" x14ac:dyDescent="0.25">
      <c r="B565" s="43"/>
      <c r="D565" s="44"/>
      <c r="E565" s="44"/>
      <c r="F565" s="44"/>
      <c r="G565" s="44"/>
    </row>
    <row r="566" spans="1:15" ht="12.75" customHeight="1" x14ac:dyDescent="0.25">
      <c r="D566" s="44"/>
      <c r="E566" s="44"/>
      <c r="F566" s="44"/>
      <c r="G566" s="44"/>
    </row>
    <row r="567" spans="1:15" ht="12.75" customHeight="1" x14ac:dyDescent="0.25">
      <c r="D567" s="44"/>
      <c r="E567" s="44"/>
      <c r="F567" s="44"/>
      <c r="G567" s="44"/>
    </row>
    <row r="568" spans="1:15" ht="12.75" customHeight="1" x14ac:dyDescent="0.25">
      <c r="D568" s="44"/>
      <c r="E568" s="44"/>
      <c r="F568" s="44"/>
      <c r="G568" s="44"/>
    </row>
    <row r="569" spans="1:15" ht="12.75" customHeight="1" x14ac:dyDescent="0.25">
      <c r="D569" s="44"/>
      <c r="E569" s="44"/>
      <c r="F569" s="44"/>
      <c r="G569" s="44"/>
    </row>
    <row r="570" spans="1:15" ht="12.75" customHeight="1" x14ac:dyDescent="0.25">
      <c r="D570" s="44"/>
      <c r="E570" s="44"/>
      <c r="F570" s="44"/>
      <c r="G570" s="44"/>
    </row>
    <row r="571" spans="1:15" ht="12.75" customHeight="1" x14ac:dyDescent="0.25">
      <c r="D571" s="44"/>
      <c r="E571" s="44"/>
      <c r="F571" s="44"/>
      <c r="G571" s="44"/>
    </row>
    <row r="572" spans="1:15" ht="12.75" customHeight="1" x14ac:dyDescent="0.25">
      <c r="D572" s="44"/>
      <c r="E572" s="44"/>
      <c r="F572" s="44"/>
      <c r="G572" s="44"/>
    </row>
    <row r="573" spans="1:15" ht="12.75" customHeight="1" x14ac:dyDescent="0.25">
      <c r="D573" s="44"/>
      <c r="E573" s="44"/>
      <c r="F573" s="44"/>
      <c r="G573" s="44"/>
    </row>
    <row r="574" spans="1:15" ht="12.75" customHeight="1" x14ac:dyDescent="0.25">
      <c r="D574" s="44"/>
      <c r="E574" s="44"/>
      <c r="F574" s="44"/>
      <c r="G574" s="44"/>
    </row>
    <row r="575" spans="1:15" ht="12.75" customHeight="1" x14ac:dyDescent="0.25">
      <c r="D575" s="44"/>
      <c r="E575" s="44"/>
      <c r="F575" s="44"/>
      <c r="G575" s="44"/>
    </row>
    <row r="576" spans="1:15" ht="12.75" customHeight="1" x14ac:dyDescent="0.25">
      <c r="D576" s="44"/>
      <c r="E576" s="44"/>
      <c r="F576" s="44"/>
      <c r="G576" s="44"/>
    </row>
    <row r="577" spans="4:7" ht="12.75" customHeight="1" x14ac:dyDescent="0.25">
      <c r="D577" s="44"/>
      <c r="E577" s="44"/>
      <c r="F577" s="44"/>
      <c r="G577" s="44"/>
    </row>
    <row r="578" spans="4:7" ht="12.75" customHeight="1" x14ac:dyDescent="0.25">
      <c r="D578" s="44"/>
      <c r="E578" s="44"/>
      <c r="F578" s="44"/>
      <c r="G578" s="44"/>
    </row>
    <row r="579" spans="4:7" ht="12.75" customHeight="1" x14ac:dyDescent="0.25">
      <c r="D579" s="44"/>
      <c r="E579" s="44"/>
      <c r="F579" s="44"/>
      <c r="G579" s="44"/>
    </row>
    <row r="580" spans="4:7" ht="12.75" customHeight="1" x14ac:dyDescent="0.25">
      <c r="D580" s="44"/>
      <c r="E580" s="44"/>
      <c r="F580" s="44"/>
      <c r="G580" s="44"/>
    </row>
    <row r="581" spans="4:7" ht="12.75" customHeight="1" x14ac:dyDescent="0.25">
      <c r="D581" s="44"/>
      <c r="E581" s="44"/>
      <c r="F581" s="44"/>
      <c r="G581" s="44"/>
    </row>
    <row r="582" spans="4:7" ht="12.75" customHeight="1" x14ac:dyDescent="0.25">
      <c r="D582" s="44"/>
      <c r="E582" s="44"/>
      <c r="F582" s="44"/>
      <c r="G582" s="44"/>
    </row>
    <row r="583" spans="4:7" ht="12.75" customHeight="1" x14ac:dyDescent="0.25">
      <c r="D583" s="44"/>
      <c r="E583" s="44"/>
      <c r="F583" s="44"/>
      <c r="G583" s="44"/>
    </row>
    <row r="584" spans="4:7" ht="12.75" customHeight="1" x14ac:dyDescent="0.25">
      <c r="D584" s="44"/>
      <c r="E584" s="44"/>
      <c r="F584" s="44"/>
      <c r="G584" s="44"/>
    </row>
    <row r="585" spans="4:7" ht="12.75" customHeight="1" x14ac:dyDescent="0.25">
      <c r="D585" s="44"/>
      <c r="E585" s="44"/>
      <c r="F585" s="44"/>
      <c r="G585" s="44"/>
    </row>
    <row r="586" spans="4:7" ht="12.75" customHeight="1" x14ac:dyDescent="0.25">
      <c r="D586" s="44"/>
      <c r="E586" s="44"/>
      <c r="F586" s="44"/>
      <c r="G586" s="44"/>
    </row>
    <row r="587" spans="4:7" ht="12.75" customHeight="1" x14ac:dyDescent="0.25">
      <c r="D587" s="44"/>
      <c r="E587" s="44"/>
      <c r="F587" s="44"/>
      <c r="G587" s="44"/>
    </row>
    <row r="588" spans="4:7" ht="12.75" customHeight="1" x14ac:dyDescent="0.25">
      <c r="D588" s="44"/>
      <c r="E588" s="44"/>
      <c r="F588" s="44"/>
      <c r="G588" s="44"/>
    </row>
    <row r="589" spans="4:7" ht="12.75" customHeight="1" x14ac:dyDescent="0.25">
      <c r="D589" s="44"/>
      <c r="E589" s="44"/>
      <c r="F589" s="44"/>
      <c r="G589" s="44"/>
    </row>
    <row r="590" spans="4:7" ht="12.75" customHeight="1" x14ac:dyDescent="0.25">
      <c r="D590" s="44"/>
      <c r="E590" s="44"/>
      <c r="F590" s="44"/>
      <c r="G590" s="44"/>
    </row>
    <row r="591" spans="4:7" ht="12.75" customHeight="1" x14ac:dyDescent="0.25">
      <c r="D591" s="44"/>
      <c r="E591" s="44"/>
      <c r="F591" s="44"/>
      <c r="G591" s="44"/>
    </row>
    <row r="592" spans="4:7" ht="12.75" customHeight="1" x14ac:dyDescent="0.25">
      <c r="D592" s="44"/>
      <c r="E592" s="44"/>
      <c r="F592" s="44"/>
      <c r="G592" s="44"/>
    </row>
    <row r="593" spans="4:7" ht="12.75" customHeight="1" x14ac:dyDescent="0.25">
      <c r="D593" s="44"/>
      <c r="E593" s="44"/>
      <c r="F593" s="44"/>
      <c r="G593" s="44"/>
    </row>
    <row r="594" spans="4:7" ht="12.75" customHeight="1" x14ac:dyDescent="0.25">
      <c r="D594" s="44"/>
      <c r="E594" s="44"/>
      <c r="F594" s="44"/>
      <c r="G594" s="44"/>
    </row>
    <row r="595" spans="4:7" ht="12.75" customHeight="1" x14ac:dyDescent="0.25">
      <c r="D595" s="44"/>
      <c r="E595" s="44"/>
      <c r="F595" s="44"/>
      <c r="G595" s="44"/>
    </row>
    <row r="596" spans="4:7" ht="12.75" customHeight="1" x14ac:dyDescent="0.25">
      <c r="D596" s="44"/>
      <c r="E596" s="44"/>
      <c r="F596" s="44"/>
      <c r="G596" s="44"/>
    </row>
    <row r="597" spans="4:7" ht="12.75" customHeight="1" x14ac:dyDescent="0.25">
      <c r="D597" s="44"/>
      <c r="E597" s="44"/>
      <c r="F597" s="44"/>
      <c r="G597" s="44"/>
    </row>
    <row r="598" spans="4:7" ht="12.75" customHeight="1" x14ac:dyDescent="0.25">
      <c r="D598" s="44"/>
      <c r="E598" s="44"/>
      <c r="F598" s="44"/>
      <c r="G598" s="44"/>
    </row>
    <row r="599" spans="4:7" ht="12.75" customHeight="1" x14ac:dyDescent="0.25">
      <c r="D599" s="44"/>
      <c r="E599" s="44"/>
      <c r="F599" s="44"/>
      <c r="G599" s="44"/>
    </row>
    <row r="600" spans="4:7" ht="12.75" customHeight="1" x14ac:dyDescent="0.25">
      <c r="D600" s="44"/>
      <c r="E600" s="44"/>
      <c r="F600" s="44"/>
      <c r="G600" s="44"/>
    </row>
    <row r="601" spans="4:7" ht="12.75" customHeight="1" x14ac:dyDescent="0.25">
      <c r="D601" s="44"/>
      <c r="E601" s="44"/>
      <c r="F601" s="44"/>
      <c r="G601" s="44"/>
    </row>
    <row r="602" spans="4:7" ht="12.75" customHeight="1" x14ac:dyDescent="0.25">
      <c r="D602" s="44"/>
      <c r="E602" s="44"/>
      <c r="F602" s="44"/>
      <c r="G602" s="44"/>
    </row>
    <row r="603" spans="4:7" ht="12.75" customHeight="1" x14ac:dyDescent="0.25">
      <c r="D603" s="44"/>
      <c r="E603" s="44"/>
      <c r="F603" s="44"/>
      <c r="G603" s="44"/>
    </row>
    <row r="604" spans="4:7" ht="12.75" customHeight="1" x14ac:dyDescent="0.25">
      <c r="D604" s="44"/>
      <c r="E604" s="44"/>
      <c r="F604" s="44"/>
      <c r="G604" s="44"/>
    </row>
    <row r="605" spans="4:7" ht="12.75" customHeight="1" x14ac:dyDescent="0.25">
      <c r="D605" s="44"/>
      <c r="E605" s="44"/>
      <c r="F605" s="44"/>
      <c r="G605" s="44"/>
    </row>
    <row r="606" spans="4:7" ht="12.75" customHeight="1" x14ac:dyDescent="0.25">
      <c r="D606" s="44"/>
      <c r="E606" s="44"/>
      <c r="F606" s="44"/>
      <c r="G606" s="44"/>
    </row>
    <row r="607" spans="4:7" ht="12.75" customHeight="1" x14ac:dyDescent="0.25">
      <c r="D607" s="44"/>
      <c r="E607" s="44"/>
      <c r="F607" s="44"/>
      <c r="G607" s="44"/>
    </row>
    <row r="608" spans="4:7" ht="12.75" customHeight="1" x14ac:dyDescent="0.25">
      <c r="D608" s="44"/>
      <c r="E608" s="44"/>
      <c r="F608" s="44"/>
      <c r="G608" s="44"/>
    </row>
    <row r="609" spans="4:7" ht="12.75" customHeight="1" x14ac:dyDescent="0.25">
      <c r="D609" s="44"/>
      <c r="E609" s="44"/>
      <c r="F609" s="44"/>
      <c r="G609" s="44"/>
    </row>
    <row r="610" spans="4:7" ht="12.75" customHeight="1" x14ac:dyDescent="0.25">
      <c r="D610" s="44"/>
      <c r="E610" s="44"/>
      <c r="F610" s="44"/>
      <c r="G610" s="44"/>
    </row>
    <row r="611" spans="4:7" ht="12.75" customHeight="1" x14ac:dyDescent="0.25">
      <c r="D611" s="44"/>
      <c r="E611" s="44"/>
      <c r="F611" s="44"/>
      <c r="G611" s="44"/>
    </row>
    <row r="612" spans="4:7" ht="12.75" customHeight="1" x14ac:dyDescent="0.25">
      <c r="D612" s="44"/>
      <c r="E612" s="44"/>
      <c r="F612" s="44"/>
      <c r="G612" s="44"/>
    </row>
    <row r="613" spans="4:7" ht="12.75" customHeight="1" x14ac:dyDescent="0.25">
      <c r="D613" s="44"/>
      <c r="E613" s="44"/>
      <c r="F613" s="44"/>
      <c r="G613" s="44"/>
    </row>
    <row r="614" spans="4:7" ht="12.75" customHeight="1" x14ac:dyDescent="0.25">
      <c r="D614" s="44"/>
      <c r="E614" s="44"/>
      <c r="F614" s="44"/>
      <c r="G614" s="44"/>
    </row>
    <row r="615" spans="4:7" ht="12.75" customHeight="1" x14ac:dyDescent="0.25">
      <c r="D615" s="44"/>
      <c r="E615" s="44"/>
      <c r="F615" s="44"/>
      <c r="G615" s="44"/>
    </row>
    <row r="616" spans="4:7" ht="12.75" customHeight="1" x14ac:dyDescent="0.25">
      <c r="D616" s="44"/>
      <c r="E616" s="44"/>
      <c r="F616" s="44"/>
      <c r="G616" s="44"/>
    </row>
    <row r="617" spans="4:7" ht="12.75" customHeight="1" x14ac:dyDescent="0.25">
      <c r="D617" s="44"/>
      <c r="E617" s="44"/>
      <c r="F617" s="44"/>
      <c r="G617" s="44"/>
    </row>
    <row r="618" spans="4:7" ht="12.75" customHeight="1" x14ac:dyDescent="0.25">
      <c r="D618" s="44"/>
      <c r="E618" s="44"/>
      <c r="F618" s="44"/>
      <c r="G618" s="44"/>
    </row>
    <row r="619" spans="4:7" ht="12.75" customHeight="1" x14ac:dyDescent="0.25">
      <c r="D619" s="44"/>
      <c r="E619" s="44"/>
      <c r="F619" s="44"/>
      <c r="G619" s="44"/>
    </row>
    <row r="620" spans="4:7" ht="12.75" customHeight="1" x14ac:dyDescent="0.25">
      <c r="D620" s="44"/>
      <c r="E620" s="44"/>
      <c r="F620" s="44"/>
      <c r="G620" s="44"/>
    </row>
    <row r="621" spans="4:7" ht="12.75" customHeight="1" x14ac:dyDescent="0.25">
      <c r="D621" s="44"/>
      <c r="E621" s="44"/>
      <c r="F621" s="44"/>
      <c r="G621" s="44"/>
    </row>
    <row r="622" spans="4:7" ht="12.75" customHeight="1" x14ac:dyDescent="0.25">
      <c r="D622" s="44"/>
      <c r="E622" s="44"/>
      <c r="F622" s="44"/>
      <c r="G622" s="44"/>
    </row>
    <row r="623" spans="4:7" ht="12.75" customHeight="1" x14ac:dyDescent="0.25">
      <c r="D623" s="44"/>
      <c r="E623" s="44"/>
      <c r="F623" s="44"/>
      <c r="G623" s="44"/>
    </row>
    <row r="624" spans="4:7" ht="12.75" customHeight="1" x14ac:dyDescent="0.25">
      <c r="D624" s="44"/>
      <c r="E624" s="44"/>
      <c r="F624" s="44"/>
      <c r="G624" s="44"/>
    </row>
    <row r="625" spans="4:7" ht="12.75" customHeight="1" x14ac:dyDescent="0.25">
      <c r="D625" s="44"/>
      <c r="E625" s="44"/>
      <c r="F625" s="44"/>
      <c r="G625" s="44"/>
    </row>
    <row r="626" spans="4:7" ht="12.75" customHeight="1" x14ac:dyDescent="0.25">
      <c r="D626" s="44"/>
      <c r="E626" s="44"/>
      <c r="F626" s="44"/>
      <c r="G626" s="44"/>
    </row>
    <row r="627" spans="4:7" ht="12.75" customHeight="1" x14ac:dyDescent="0.25">
      <c r="D627" s="44"/>
      <c r="E627" s="44"/>
      <c r="F627" s="44"/>
      <c r="G627" s="44"/>
    </row>
    <row r="628" spans="4:7" ht="12.75" customHeight="1" x14ac:dyDescent="0.25">
      <c r="D628" s="44"/>
      <c r="E628" s="44"/>
      <c r="F628" s="44"/>
      <c r="G628" s="44"/>
    </row>
    <row r="629" spans="4:7" ht="12.75" customHeight="1" x14ac:dyDescent="0.25">
      <c r="D629" s="44"/>
      <c r="E629" s="44"/>
      <c r="F629" s="44"/>
      <c r="G629" s="44"/>
    </row>
    <row r="630" spans="4:7" ht="12.75" customHeight="1" x14ac:dyDescent="0.25">
      <c r="D630" s="44"/>
      <c r="E630" s="44"/>
      <c r="F630" s="44"/>
      <c r="G630" s="44"/>
    </row>
    <row r="631" spans="4:7" ht="12.75" customHeight="1" x14ac:dyDescent="0.25">
      <c r="D631" s="44"/>
      <c r="E631" s="44"/>
      <c r="F631" s="44"/>
      <c r="G631" s="44"/>
    </row>
    <row r="632" spans="4:7" ht="12.75" customHeight="1" x14ac:dyDescent="0.25">
      <c r="D632" s="44"/>
      <c r="E632" s="44"/>
      <c r="F632" s="44"/>
      <c r="G632" s="44"/>
    </row>
    <row r="633" spans="4:7" ht="12.75" customHeight="1" x14ac:dyDescent="0.25">
      <c r="D633" s="44"/>
      <c r="E633" s="44"/>
      <c r="F633" s="44"/>
      <c r="G633" s="44"/>
    </row>
    <row r="634" spans="4:7" ht="12.75" customHeight="1" x14ac:dyDescent="0.25">
      <c r="D634" s="44"/>
      <c r="E634" s="44"/>
      <c r="F634" s="44"/>
      <c r="G634" s="44"/>
    </row>
    <row r="635" spans="4:7" ht="12.75" customHeight="1" x14ac:dyDescent="0.25">
      <c r="D635" s="44"/>
      <c r="E635" s="44"/>
      <c r="F635" s="44"/>
      <c r="G635" s="44"/>
    </row>
    <row r="636" spans="4:7" ht="12.75" customHeight="1" x14ac:dyDescent="0.25">
      <c r="D636" s="44"/>
      <c r="E636" s="44"/>
      <c r="F636" s="44"/>
      <c r="G636" s="44"/>
    </row>
    <row r="637" spans="4:7" ht="12.75" customHeight="1" x14ac:dyDescent="0.25">
      <c r="D637" s="44"/>
      <c r="E637" s="44"/>
      <c r="F637" s="44"/>
      <c r="G637" s="44"/>
    </row>
    <row r="638" spans="4:7" ht="12.75" customHeight="1" x14ac:dyDescent="0.25">
      <c r="D638" s="44"/>
      <c r="E638" s="44"/>
      <c r="F638" s="44"/>
      <c r="G638" s="44"/>
    </row>
    <row r="639" spans="4:7" ht="12.75" customHeight="1" x14ac:dyDescent="0.25">
      <c r="D639" s="44"/>
      <c r="E639" s="44"/>
      <c r="F639" s="44"/>
      <c r="G639" s="44"/>
    </row>
    <row r="640" spans="4:7" ht="12.75" customHeight="1" x14ac:dyDescent="0.25">
      <c r="D640" s="44"/>
      <c r="E640" s="44"/>
      <c r="F640" s="44"/>
      <c r="G640" s="44"/>
    </row>
    <row r="641" spans="4:7" ht="12.75" customHeight="1" x14ac:dyDescent="0.25">
      <c r="D641" s="44"/>
      <c r="E641" s="44"/>
      <c r="F641" s="44"/>
      <c r="G641" s="44"/>
    </row>
    <row r="642" spans="4:7" ht="12.75" customHeight="1" x14ac:dyDescent="0.25">
      <c r="D642" s="44"/>
      <c r="E642" s="44"/>
      <c r="F642" s="44"/>
      <c r="G642" s="44"/>
    </row>
    <row r="643" spans="4:7" ht="12.75" customHeight="1" x14ac:dyDescent="0.25">
      <c r="D643" s="44"/>
      <c r="E643" s="44"/>
      <c r="F643" s="44"/>
      <c r="G643" s="44"/>
    </row>
  </sheetData>
  <mergeCells count="834">
    <mergeCell ref="A561:M561"/>
    <mergeCell ref="L551:L555"/>
    <mergeCell ref="M551:M555"/>
    <mergeCell ref="A557:M557"/>
    <mergeCell ref="A558:M558"/>
    <mergeCell ref="A559:M559"/>
    <mergeCell ref="H481:H485"/>
    <mergeCell ref="I481:I485"/>
    <mergeCell ref="K551:K555"/>
    <mergeCell ref="A546:A550"/>
    <mergeCell ref="B546:B550"/>
    <mergeCell ref="A551:A555"/>
    <mergeCell ref="B551:B555"/>
    <mergeCell ref="H546:H550"/>
    <mergeCell ref="H541:H545"/>
    <mergeCell ref="I541:I545"/>
    <mergeCell ref="A560:M560"/>
    <mergeCell ref="H551:H555"/>
    <mergeCell ref="I551:I555"/>
    <mergeCell ref="M516:M520"/>
    <mergeCell ref="J521:J525"/>
    <mergeCell ref="K521:K525"/>
    <mergeCell ref="L521:L525"/>
    <mergeCell ref="M521:M525"/>
    <mergeCell ref="J551:J555"/>
    <mergeCell ref="K546:K550"/>
    <mergeCell ref="A541:A545"/>
    <mergeCell ref="B541:B545"/>
    <mergeCell ref="L546:L550"/>
    <mergeCell ref="M536:M540"/>
    <mergeCell ref="K536:K540"/>
    <mergeCell ref="I526:I530"/>
    <mergeCell ref="B511:B515"/>
    <mergeCell ref="I521:I525"/>
    <mergeCell ref="K531:K535"/>
    <mergeCell ref="J526:J530"/>
    <mergeCell ref="H531:H535"/>
    <mergeCell ref="M541:M545"/>
    <mergeCell ref="L541:L545"/>
    <mergeCell ref="J541:J545"/>
    <mergeCell ref="K541:K545"/>
    <mergeCell ref="M546:M550"/>
    <mergeCell ref="K526:K530"/>
    <mergeCell ref="L526:L530"/>
    <mergeCell ref="M526:M530"/>
    <mergeCell ref="L531:L535"/>
    <mergeCell ref="M531:M535"/>
    <mergeCell ref="H536:H540"/>
    <mergeCell ref="A526:A530"/>
    <mergeCell ref="B526:B530"/>
    <mergeCell ref="H526:H530"/>
    <mergeCell ref="A531:A535"/>
    <mergeCell ref="B531:B535"/>
    <mergeCell ref="A536:A540"/>
    <mergeCell ref="B536:B540"/>
    <mergeCell ref="L536:L540"/>
    <mergeCell ref="A511:A515"/>
    <mergeCell ref="A521:A525"/>
    <mergeCell ref="B521:B525"/>
    <mergeCell ref="H521:H525"/>
    <mergeCell ref="L516:L520"/>
    <mergeCell ref="J516:J520"/>
    <mergeCell ref="A516:A520"/>
    <mergeCell ref="B516:B520"/>
    <mergeCell ref="H516:H520"/>
    <mergeCell ref="I516:I520"/>
    <mergeCell ref="K516:K520"/>
    <mergeCell ref="B501:B505"/>
    <mergeCell ref="H501:H505"/>
    <mergeCell ref="I501:I505"/>
    <mergeCell ref="I506:I510"/>
    <mergeCell ref="K501:K505"/>
    <mergeCell ref="A501:A505"/>
    <mergeCell ref="K486:K490"/>
    <mergeCell ref="L511:L515"/>
    <mergeCell ref="H511:H515"/>
    <mergeCell ref="A506:A510"/>
    <mergeCell ref="B506:B510"/>
    <mergeCell ref="A486:A490"/>
    <mergeCell ref="L496:L500"/>
    <mergeCell ref="J506:J510"/>
    <mergeCell ref="K506:K510"/>
    <mergeCell ref="J501:J505"/>
    <mergeCell ref="I496:I500"/>
    <mergeCell ref="J496:J500"/>
    <mergeCell ref="K511:K515"/>
    <mergeCell ref="I491:I495"/>
    <mergeCell ref="K496:K500"/>
    <mergeCell ref="H491:H495"/>
    <mergeCell ref="H506:H510"/>
    <mergeCell ref="B486:B490"/>
    <mergeCell ref="H486:H490"/>
    <mergeCell ref="A496:A500"/>
    <mergeCell ref="B496:B500"/>
    <mergeCell ref="L481:L485"/>
    <mergeCell ref="M481:M485"/>
    <mergeCell ref="L486:L490"/>
    <mergeCell ref="M486:M490"/>
    <mergeCell ref="L491:L495"/>
    <mergeCell ref="M491:M495"/>
    <mergeCell ref="A491:A495"/>
    <mergeCell ref="B491:B495"/>
    <mergeCell ref="H496:H500"/>
    <mergeCell ref="A481:A485"/>
    <mergeCell ref="B481:B485"/>
    <mergeCell ref="J481:J485"/>
    <mergeCell ref="K481:K485"/>
    <mergeCell ref="M476:M480"/>
    <mergeCell ref="L471:L475"/>
    <mergeCell ref="J491:J495"/>
    <mergeCell ref="M511:M515"/>
    <mergeCell ref="L501:L505"/>
    <mergeCell ref="M501:M505"/>
    <mergeCell ref="L506:L510"/>
    <mergeCell ref="M506:M510"/>
    <mergeCell ref="M496:M500"/>
    <mergeCell ref="K491:K495"/>
    <mergeCell ref="L476:L480"/>
    <mergeCell ref="M471:M475"/>
    <mergeCell ref="A466:A470"/>
    <mergeCell ref="H461:H465"/>
    <mergeCell ref="I461:I465"/>
    <mergeCell ref="A461:A465"/>
    <mergeCell ref="I471:I475"/>
    <mergeCell ref="A471:A475"/>
    <mergeCell ref="B471:B475"/>
    <mergeCell ref="H471:H475"/>
    <mergeCell ref="L461:L465"/>
    <mergeCell ref="K466:K470"/>
    <mergeCell ref="B466:B470"/>
    <mergeCell ref="H466:H470"/>
    <mergeCell ref="I466:I470"/>
    <mergeCell ref="J466:J470"/>
    <mergeCell ref="J471:J475"/>
    <mergeCell ref="K471:K475"/>
    <mergeCell ref="M466:M470"/>
    <mergeCell ref="A476:A480"/>
    <mergeCell ref="B476:B480"/>
    <mergeCell ref="H476:H480"/>
    <mergeCell ref="I476:I480"/>
    <mergeCell ref="J476:J480"/>
    <mergeCell ref="K476:K480"/>
    <mergeCell ref="M436:M440"/>
    <mergeCell ref="K441:K445"/>
    <mergeCell ref="J436:J440"/>
    <mergeCell ref="K436:K440"/>
    <mergeCell ref="L441:L445"/>
    <mergeCell ref="M441:M445"/>
    <mergeCell ref="J441:J445"/>
    <mergeCell ref="M451:M455"/>
    <mergeCell ref="J446:J450"/>
    <mergeCell ref="K446:K450"/>
    <mergeCell ref="L446:L450"/>
    <mergeCell ref="M446:M450"/>
    <mergeCell ref="J461:J465"/>
    <mergeCell ref="K461:K465"/>
    <mergeCell ref="K451:K455"/>
    <mergeCell ref="L451:L455"/>
    <mergeCell ref="L466:L470"/>
    <mergeCell ref="B461:B465"/>
    <mergeCell ref="H441:H445"/>
    <mergeCell ref="I441:I445"/>
    <mergeCell ref="A431:A435"/>
    <mergeCell ref="B431:B435"/>
    <mergeCell ref="H431:H435"/>
    <mergeCell ref="A436:A440"/>
    <mergeCell ref="B436:B440"/>
    <mergeCell ref="M461:M465"/>
    <mergeCell ref="M456:M460"/>
    <mergeCell ref="J456:J460"/>
    <mergeCell ref="K456:K460"/>
    <mergeCell ref="A446:A450"/>
    <mergeCell ref="B446:B450"/>
    <mergeCell ref="B441:B445"/>
    <mergeCell ref="H446:H450"/>
    <mergeCell ref="A441:A445"/>
    <mergeCell ref="I446:I450"/>
    <mergeCell ref="A456:A460"/>
    <mergeCell ref="B456:B460"/>
    <mergeCell ref="A451:A455"/>
    <mergeCell ref="B451:B455"/>
    <mergeCell ref="H456:H460"/>
    <mergeCell ref="H451:H455"/>
    <mergeCell ref="I456:I460"/>
    <mergeCell ref="L456:L460"/>
    <mergeCell ref="M421:M425"/>
    <mergeCell ref="H426:H430"/>
    <mergeCell ref="I426:I430"/>
    <mergeCell ref="J421:J425"/>
    <mergeCell ref="H421:H425"/>
    <mergeCell ref="L421:L425"/>
    <mergeCell ref="M431:M435"/>
    <mergeCell ref="K421:K425"/>
    <mergeCell ref="J426:J430"/>
    <mergeCell ref="M426:M430"/>
    <mergeCell ref="L426:L430"/>
    <mergeCell ref="J431:J435"/>
    <mergeCell ref="K431:K435"/>
    <mergeCell ref="I431:I435"/>
    <mergeCell ref="A421:A425"/>
    <mergeCell ref="B421:B425"/>
    <mergeCell ref="I421:I425"/>
    <mergeCell ref="K426:K430"/>
    <mergeCell ref="L431:L435"/>
    <mergeCell ref="H436:H440"/>
    <mergeCell ref="I436:I440"/>
    <mergeCell ref="L436:L440"/>
    <mergeCell ref="L416:L420"/>
    <mergeCell ref="A426:A430"/>
    <mergeCell ref="B426:B430"/>
    <mergeCell ref="A416:A420"/>
    <mergeCell ref="B416:B420"/>
    <mergeCell ref="H416:H420"/>
    <mergeCell ref="K416:K420"/>
    <mergeCell ref="J411:J415"/>
    <mergeCell ref="K411:K415"/>
    <mergeCell ref="A411:A415"/>
    <mergeCell ref="B411:B415"/>
    <mergeCell ref="H411:H415"/>
    <mergeCell ref="I411:I415"/>
    <mergeCell ref="K406:K410"/>
    <mergeCell ref="K391:K395"/>
    <mergeCell ref="K401:K405"/>
    <mergeCell ref="J396:J400"/>
    <mergeCell ref="K396:K400"/>
    <mergeCell ref="J391:J395"/>
    <mergeCell ref="A401:A405"/>
    <mergeCell ref="B406:B410"/>
    <mergeCell ref="H406:H410"/>
    <mergeCell ref="I406:I410"/>
    <mergeCell ref="B401:B405"/>
    <mergeCell ref="H401:H405"/>
    <mergeCell ref="A406:A410"/>
    <mergeCell ref="J406:J410"/>
    <mergeCell ref="M416:M420"/>
    <mergeCell ref="L406:L410"/>
    <mergeCell ref="M406:M410"/>
    <mergeCell ref="L411:L415"/>
    <mergeCell ref="M411:M415"/>
    <mergeCell ref="L386:L390"/>
    <mergeCell ref="M401:M405"/>
    <mergeCell ref="L391:L395"/>
    <mergeCell ref="M391:M395"/>
    <mergeCell ref="L396:L400"/>
    <mergeCell ref="M396:M400"/>
    <mergeCell ref="L401:L405"/>
    <mergeCell ref="A396:A400"/>
    <mergeCell ref="B381:B385"/>
    <mergeCell ref="A391:A395"/>
    <mergeCell ref="B396:B400"/>
    <mergeCell ref="H396:H400"/>
    <mergeCell ref="I396:I400"/>
    <mergeCell ref="H386:H390"/>
    <mergeCell ref="I386:I390"/>
    <mergeCell ref="H376:H380"/>
    <mergeCell ref="A381:A385"/>
    <mergeCell ref="H381:H385"/>
    <mergeCell ref="B391:B395"/>
    <mergeCell ref="A386:A390"/>
    <mergeCell ref="B386:B390"/>
    <mergeCell ref="J381:J385"/>
    <mergeCell ref="I376:I380"/>
    <mergeCell ref="J376:J380"/>
    <mergeCell ref="H391:H395"/>
    <mergeCell ref="I391:I395"/>
    <mergeCell ref="M371:M375"/>
    <mergeCell ref="M386:M390"/>
    <mergeCell ref="J386:J390"/>
    <mergeCell ref="K386:K390"/>
    <mergeCell ref="L381:L385"/>
    <mergeCell ref="M381:M385"/>
    <mergeCell ref="K381:K385"/>
    <mergeCell ref="I381:I385"/>
    <mergeCell ref="H371:H375"/>
    <mergeCell ref="I371:I375"/>
    <mergeCell ref="M366:M370"/>
    <mergeCell ref="K376:K380"/>
    <mergeCell ref="M376:M380"/>
    <mergeCell ref="A366:A370"/>
    <mergeCell ref="B366:B370"/>
    <mergeCell ref="L371:L375"/>
    <mergeCell ref="J371:J375"/>
    <mergeCell ref="K371:K375"/>
    <mergeCell ref="J366:J370"/>
    <mergeCell ref="K366:K370"/>
    <mergeCell ref="L366:L370"/>
    <mergeCell ref="H366:H370"/>
    <mergeCell ref="I366:I370"/>
    <mergeCell ref="L376:L380"/>
    <mergeCell ref="A376:A380"/>
    <mergeCell ref="B376:B380"/>
    <mergeCell ref="A371:A375"/>
    <mergeCell ref="B371:B375"/>
    <mergeCell ref="A361:A365"/>
    <mergeCell ref="B361:B365"/>
    <mergeCell ref="H361:H365"/>
    <mergeCell ref="I361:I365"/>
    <mergeCell ref="A356:A360"/>
    <mergeCell ref="B356:B360"/>
    <mergeCell ref="I356:I360"/>
    <mergeCell ref="M356:M360"/>
    <mergeCell ref="J356:J360"/>
    <mergeCell ref="K356:K360"/>
    <mergeCell ref="L361:L365"/>
    <mergeCell ref="M361:M365"/>
    <mergeCell ref="J361:J365"/>
    <mergeCell ref="K361:K365"/>
    <mergeCell ref="L356:L360"/>
    <mergeCell ref="H356:H360"/>
    <mergeCell ref="A351:A355"/>
    <mergeCell ref="M336:M340"/>
    <mergeCell ref="L341:L345"/>
    <mergeCell ref="M341:M345"/>
    <mergeCell ref="J346:J350"/>
    <mergeCell ref="K346:K350"/>
    <mergeCell ref="L346:L350"/>
    <mergeCell ref="M346:M350"/>
    <mergeCell ref="K341:K345"/>
    <mergeCell ref="A341:A345"/>
    <mergeCell ref="H341:H345"/>
    <mergeCell ref="I341:I345"/>
    <mergeCell ref="B351:B355"/>
    <mergeCell ref="L336:L340"/>
    <mergeCell ref="H351:H355"/>
    <mergeCell ref="K336:K340"/>
    <mergeCell ref="I351:I355"/>
    <mergeCell ref="L351:L355"/>
    <mergeCell ref="K351:K355"/>
    <mergeCell ref="M351:M355"/>
    <mergeCell ref="J351:J355"/>
    <mergeCell ref="A346:A350"/>
    <mergeCell ref="B346:B350"/>
    <mergeCell ref="H346:H350"/>
    <mergeCell ref="I346:I350"/>
    <mergeCell ref="L326:L330"/>
    <mergeCell ref="M326:M330"/>
    <mergeCell ref="L331:L335"/>
    <mergeCell ref="M331:M335"/>
    <mergeCell ref="J341:J345"/>
    <mergeCell ref="A336:A340"/>
    <mergeCell ref="B336:B340"/>
    <mergeCell ref="B331:B335"/>
    <mergeCell ref="B341:B345"/>
    <mergeCell ref="H336:H340"/>
    <mergeCell ref="A326:A330"/>
    <mergeCell ref="B326:B330"/>
    <mergeCell ref="H326:H330"/>
    <mergeCell ref="I326:I330"/>
    <mergeCell ref="H331:H335"/>
    <mergeCell ref="A331:A335"/>
    <mergeCell ref="J326:J330"/>
    <mergeCell ref="K331:K335"/>
    <mergeCell ref="K326:K330"/>
    <mergeCell ref="A321:A325"/>
    <mergeCell ref="B321:B325"/>
    <mergeCell ref="H321:H325"/>
    <mergeCell ref="I321:I325"/>
    <mergeCell ref="J316:J320"/>
    <mergeCell ref="K316:K320"/>
    <mergeCell ref="A316:A320"/>
    <mergeCell ref="B316:B320"/>
    <mergeCell ref="H316:H320"/>
    <mergeCell ref="I316:I320"/>
    <mergeCell ref="J321:J325"/>
    <mergeCell ref="K321:K325"/>
    <mergeCell ref="L321:L325"/>
    <mergeCell ref="M321:M325"/>
    <mergeCell ref="K291:K295"/>
    <mergeCell ref="M291:M295"/>
    <mergeCell ref="L316:L320"/>
    <mergeCell ref="M316:M320"/>
    <mergeCell ref="J301:J305"/>
    <mergeCell ref="K301:K305"/>
    <mergeCell ref="H311:H315"/>
    <mergeCell ref="A306:A310"/>
    <mergeCell ref="B306:B310"/>
    <mergeCell ref="H306:H310"/>
    <mergeCell ref="A296:A300"/>
    <mergeCell ref="B296:B300"/>
    <mergeCell ref="H296:H300"/>
    <mergeCell ref="M306:M310"/>
    <mergeCell ref="L311:L315"/>
    <mergeCell ref="A301:A305"/>
    <mergeCell ref="B301:B305"/>
    <mergeCell ref="H301:H305"/>
    <mergeCell ref="A311:A315"/>
    <mergeCell ref="B311:B315"/>
    <mergeCell ref="I301:I305"/>
    <mergeCell ref="M296:M300"/>
    <mergeCell ref="I306:I310"/>
    <mergeCell ref="K311:K315"/>
    <mergeCell ref="J306:J310"/>
    <mergeCell ref="K306:K310"/>
    <mergeCell ref="M311:M315"/>
    <mergeCell ref="L301:L305"/>
    <mergeCell ref="M301:M305"/>
    <mergeCell ref="L306:L310"/>
    <mergeCell ref="A286:A290"/>
    <mergeCell ref="B286:B290"/>
    <mergeCell ref="H286:H290"/>
    <mergeCell ref="A281:A285"/>
    <mergeCell ref="B281:B285"/>
    <mergeCell ref="L291:L295"/>
    <mergeCell ref="J296:J300"/>
    <mergeCell ref="K296:K300"/>
    <mergeCell ref="L296:L300"/>
    <mergeCell ref="I291:I295"/>
    <mergeCell ref="I296:I300"/>
    <mergeCell ref="J291:J295"/>
    <mergeCell ref="A291:A295"/>
    <mergeCell ref="B291:B295"/>
    <mergeCell ref="H291:H295"/>
    <mergeCell ref="L271:L275"/>
    <mergeCell ref="M271:M275"/>
    <mergeCell ref="L281:L285"/>
    <mergeCell ref="K286:K290"/>
    <mergeCell ref="L286:L290"/>
    <mergeCell ref="M281:M285"/>
    <mergeCell ref="B276:B280"/>
    <mergeCell ref="H276:H280"/>
    <mergeCell ref="M286:M290"/>
    <mergeCell ref="L276:L280"/>
    <mergeCell ref="M276:M280"/>
    <mergeCell ref="A271:A275"/>
    <mergeCell ref="B271:B275"/>
    <mergeCell ref="K281:K285"/>
    <mergeCell ref="J276:J280"/>
    <mergeCell ref="K276:K280"/>
    <mergeCell ref="J281:J285"/>
    <mergeCell ref="H271:H275"/>
    <mergeCell ref="H281:H285"/>
    <mergeCell ref="I281:I285"/>
    <mergeCell ref="A276:A280"/>
    <mergeCell ref="I276:I280"/>
    <mergeCell ref="J271:J275"/>
    <mergeCell ref="K271:K275"/>
    <mergeCell ref="I271:I275"/>
    <mergeCell ref="M266:M270"/>
    <mergeCell ref="J266:J270"/>
    <mergeCell ref="M241:M245"/>
    <mergeCell ref="L251:L255"/>
    <mergeCell ref="M251:M255"/>
    <mergeCell ref="L256:L260"/>
    <mergeCell ref="M256:M260"/>
    <mergeCell ref="M261:M265"/>
    <mergeCell ref="L261:L265"/>
    <mergeCell ref="K266:K270"/>
    <mergeCell ref="J251:J255"/>
    <mergeCell ref="K251:K255"/>
    <mergeCell ref="K261:K265"/>
    <mergeCell ref="J256:J260"/>
    <mergeCell ref="K256:K260"/>
    <mergeCell ref="L266:L270"/>
    <mergeCell ref="M246:M250"/>
    <mergeCell ref="H221:H225"/>
    <mergeCell ref="A231:A235"/>
    <mergeCell ref="B231:B235"/>
    <mergeCell ref="H231:H235"/>
    <mergeCell ref="A266:A270"/>
    <mergeCell ref="B266:B270"/>
    <mergeCell ref="H266:H270"/>
    <mergeCell ref="I266:I270"/>
    <mergeCell ref="A246:A250"/>
    <mergeCell ref="B246:B250"/>
    <mergeCell ref="H246:H250"/>
    <mergeCell ref="I246:I250"/>
    <mergeCell ref="H261:H265"/>
    <mergeCell ref="B261:B265"/>
    <mergeCell ref="A251:A255"/>
    <mergeCell ref="B251:B255"/>
    <mergeCell ref="H251:H255"/>
    <mergeCell ref="I251:I255"/>
    <mergeCell ref="I256:I260"/>
    <mergeCell ref="A256:A260"/>
    <mergeCell ref="B256:B260"/>
    <mergeCell ref="H256:H260"/>
    <mergeCell ref="A261:A265"/>
    <mergeCell ref="J246:J250"/>
    <mergeCell ref="K246:K250"/>
    <mergeCell ref="L246:L250"/>
    <mergeCell ref="L221:L225"/>
    <mergeCell ref="L231:L235"/>
    <mergeCell ref="M231:M235"/>
    <mergeCell ref="J236:J240"/>
    <mergeCell ref="K236:K240"/>
    <mergeCell ref="L236:L240"/>
    <mergeCell ref="M236:M240"/>
    <mergeCell ref="A226:A230"/>
    <mergeCell ref="B226:B230"/>
    <mergeCell ref="H226:H230"/>
    <mergeCell ref="M221:M225"/>
    <mergeCell ref="A236:A240"/>
    <mergeCell ref="L226:L230"/>
    <mergeCell ref="J241:J245"/>
    <mergeCell ref="K241:K245"/>
    <mergeCell ref="B236:B240"/>
    <mergeCell ref="H236:H240"/>
    <mergeCell ref="I236:I240"/>
    <mergeCell ref="L241:L245"/>
    <mergeCell ref="I241:I245"/>
    <mergeCell ref="I231:I235"/>
    <mergeCell ref="K221:K225"/>
    <mergeCell ref="J231:J235"/>
    <mergeCell ref="K231:K235"/>
    <mergeCell ref="K226:K230"/>
    <mergeCell ref="M226:M230"/>
    <mergeCell ref="A241:A245"/>
    <mergeCell ref="B241:B245"/>
    <mergeCell ref="H241:H245"/>
    <mergeCell ref="A221:A225"/>
    <mergeCell ref="B221:B225"/>
    <mergeCell ref="L211:L215"/>
    <mergeCell ref="A186:A190"/>
    <mergeCell ref="B186:B190"/>
    <mergeCell ref="M191:M195"/>
    <mergeCell ref="M211:M215"/>
    <mergeCell ref="A206:A210"/>
    <mergeCell ref="B206:B210"/>
    <mergeCell ref="A201:A205"/>
    <mergeCell ref="J216:J220"/>
    <mergeCell ref="A216:A220"/>
    <mergeCell ref="B216:B220"/>
    <mergeCell ref="K216:K220"/>
    <mergeCell ref="H216:H220"/>
    <mergeCell ref="I216:I220"/>
    <mergeCell ref="L191:L195"/>
    <mergeCell ref="A211:A215"/>
    <mergeCell ref="B211:B215"/>
    <mergeCell ref="L206:L210"/>
    <mergeCell ref="H206:H210"/>
    <mergeCell ref="I206:I210"/>
    <mergeCell ref="H211:H215"/>
    <mergeCell ref="K211:K215"/>
    <mergeCell ref="K206:K210"/>
    <mergeCell ref="B201:B205"/>
    <mergeCell ref="A181:A185"/>
    <mergeCell ref="I181:I185"/>
    <mergeCell ref="J206:J210"/>
    <mergeCell ref="B191:B195"/>
    <mergeCell ref="M176:M180"/>
    <mergeCell ref="J186:J190"/>
    <mergeCell ref="K186:K190"/>
    <mergeCell ref="L186:L190"/>
    <mergeCell ref="K191:K195"/>
    <mergeCell ref="H191:H195"/>
    <mergeCell ref="H181:H185"/>
    <mergeCell ref="M206:M210"/>
    <mergeCell ref="M201:M205"/>
    <mergeCell ref="H201:H205"/>
    <mergeCell ref="I201:I205"/>
    <mergeCell ref="J201:J205"/>
    <mergeCell ref="K201:K205"/>
    <mergeCell ref="K196:K200"/>
    <mergeCell ref="I196:I200"/>
    <mergeCell ref="J196:J200"/>
    <mergeCell ref="L181:L185"/>
    <mergeCell ref="A171:A175"/>
    <mergeCell ref="B171:B175"/>
    <mergeCell ref="H171:H175"/>
    <mergeCell ref="K176:K180"/>
    <mergeCell ref="L171:L175"/>
    <mergeCell ref="M216:M220"/>
    <mergeCell ref="L216:L220"/>
    <mergeCell ref="A176:A180"/>
    <mergeCell ref="B176:B180"/>
    <mergeCell ref="H176:H180"/>
    <mergeCell ref="L196:L200"/>
    <mergeCell ref="M196:M200"/>
    <mergeCell ref="L201:L205"/>
    <mergeCell ref="I186:I190"/>
    <mergeCell ref="B181:B185"/>
    <mergeCell ref="A191:A195"/>
    <mergeCell ref="M181:M185"/>
    <mergeCell ref="K181:K185"/>
    <mergeCell ref="A196:A200"/>
    <mergeCell ref="B196:B200"/>
    <mergeCell ref="H196:H200"/>
    <mergeCell ref="J181:J185"/>
    <mergeCell ref="H186:H190"/>
    <mergeCell ref="L176:L180"/>
    <mergeCell ref="M171:M175"/>
    <mergeCell ref="J166:J170"/>
    <mergeCell ref="H166:H170"/>
    <mergeCell ref="I166:I170"/>
    <mergeCell ref="H161:H165"/>
    <mergeCell ref="I161:I165"/>
    <mergeCell ref="K166:K170"/>
    <mergeCell ref="J161:J165"/>
    <mergeCell ref="K161:K165"/>
    <mergeCell ref="L161:L165"/>
    <mergeCell ref="K171:K175"/>
    <mergeCell ref="A166:A170"/>
    <mergeCell ref="B166:B170"/>
    <mergeCell ref="A161:A165"/>
    <mergeCell ref="B161:B165"/>
    <mergeCell ref="A156:A160"/>
    <mergeCell ref="B156:B160"/>
    <mergeCell ref="H156:H160"/>
    <mergeCell ref="I156:I160"/>
    <mergeCell ref="M161:M165"/>
    <mergeCell ref="L166:L170"/>
    <mergeCell ref="M166:M170"/>
    <mergeCell ref="L156:L160"/>
    <mergeCell ref="M156:M160"/>
    <mergeCell ref="H151:H155"/>
    <mergeCell ref="I151:I155"/>
    <mergeCell ref="J151:J155"/>
    <mergeCell ref="K151:K155"/>
    <mergeCell ref="L151:L155"/>
    <mergeCell ref="M151:M155"/>
    <mergeCell ref="A151:A155"/>
    <mergeCell ref="B151:B155"/>
    <mergeCell ref="J156:J160"/>
    <mergeCell ref="K156:K160"/>
    <mergeCell ref="A141:A145"/>
    <mergeCell ref="B141:B145"/>
    <mergeCell ref="H141:H145"/>
    <mergeCell ref="A136:A140"/>
    <mergeCell ref="A146:A150"/>
    <mergeCell ref="B146:B150"/>
    <mergeCell ref="H146:H150"/>
    <mergeCell ref="M146:M150"/>
    <mergeCell ref="M141:M145"/>
    <mergeCell ref="L146:L150"/>
    <mergeCell ref="M136:M140"/>
    <mergeCell ref="L141:L145"/>
    <mergeCell ref="L136:L140"/>
    <mergeCell ref="I146:I150"/>
    <mergeCell ref="B136:B140"/>
    <mergeCell ref="H136:H140"/>
    <mergeCell ref="I136:I140"/>
    <mergeCell ref="K141:K145"/>
    <mergeCell ref="J146:J150"/>
    <mergeCell ref="K146:K150"/>
    <mergeCell ref="J136:J140"/>
    <mergeCell ref="K136:K140"/>
    <mergeCell ref="M131:M135"/>
    <mergeCell ref="A111:A115"/>
    <mergeCell ref="J116:J120"/>
    <mergeCell ref="J121:J125"/>
    <mergeCell ref="K121:K125"/>
    <mergeCell ref="A121:A125"/>
    <mergeCell ref="B121:B125"/>
    <mergeCell ref="K116:K120"/>
    <mergeCell ref="A131:A135"/>
    <mergeCell ref="M126:M130"/>
    <mergeCell ref="M116:M120"/>
    <mergeCell ref="I116:I120"/>
    <mergeCell ref="M121:M125"/>
    <mergeCell ref="L116:L120"/>
    <mergeCell ref="L121:L125"/>
    <mergeCell ref="J126:J130"/>
    <mergeCell ref="K126:K130"/>
    <mergeCell ref="A116:A120"/>
    <mergeCell ref="B131:B135"/>
    <mergeCell ref="H131:H135"/>
    <mergeCell ref="I131:I135"/>
    <mergeCell ref="H116:H120"/>
    <mergeCell ref="J131:J135"/>
    <mergeCell ref="L131:L135"/>
    <mergeCell ref="K131:K135"/>
    <mergeCell ref="A126:A130"/>
    <mergeCell ref="B126:B130"/>
    <mergeCell ref="B106:B110"/>
    <mergeCell ref="L96:L100"/>
    <mergeCell ref="J101:J105"/>
    <mergeCell ref="I106:I110"/>
    <mergeCell ref="H126:H130"/>
    <mergeCell ref="I126:I130"/>
    <mergeCell ref="H121:H125"/>
    <mergeCell ref="I121:I125"/>
    <mergeCell ref="B116:B120"/>
    <mergeCell ref="L111:L115"/>
    <mergeCell ref="H111:H115"/>
    <mergeCell ref="K111:K115"/>
    <mergeCell ref="M111:M115"/>
    <mergeCell ref="J111:J115"/>
    <mergeCell ref="B101:B105"/>
    <mergeCell ref="H101:H105"/>
    <mergeCell ref="I101:I105"/>
    <mergeCell ref="B111:B115"/>
    <mergeCell ref="H106:H110"/>
    <mergeCell ref="I111:I115"/>
    <mergeCell ref="M106:M110"/>
    <mergeCell ref="B91:B95"/>
    <mergeCell ref="H91:H95"/>
    <mergeCell ref="K91:K95"/>
    <mergeCell ref="A101:A105"/>
    <mergeCell ref="L91:L95"/>
    <mergeCell ref="M91:M95"/>
    <mergeCell ref="B96:B100"/>
    <mergeCell ref="L101:L105"/>
    <mergeCell ref="J96:J100"/>
    <mergeCell ref="M96:M100"/>
    <mergeCell ref="L86:L90"/>
    <mergeCell ref="M86:M90"/>
    <mergeCell ref="K81:K85"/>
    <mergeCell ref="J71:J75"/>
    <mergeCell ref="K71:K75"/>
    <mergeCell ref="A106:A110"/>
    <mergeCell ref="M101:M105"/>
    <mergeCell ref="J106:J110"/>
    <mergeCell ref="K106:K110"/>
    <mergeCell ref="L106:L110"/>
    <mergeCell ref="I86:I90"/>
    <mergeCell ref="H81:H85"/>
    <mergeCell ref="J86:J90"/>
    <mergeCell ref="K96:K100"/>
    <mergeCell ref="K86:K90"/>
    <mergeCell ref="K76:K80"/>
    <mergeCell ref="J81:J85"/>
    <mergeCell ref="I81:I85"/>
    <mergeCell ref="H86:H90"/>
    <mergeCell ref="A96:A100"/>
    <mergeCell ref="K101:K105"/>
    <mergeCell ref="H96:H100"/>
    <mergeCell ref="I96:I100"/>
    <mergeCell ref="A91:A95"/>
    <mergeCell ref="L81:L85"/>
    <mergeCell ref="J76:J80"/>
    <mergeCell ref="M71:M75"/>
    <mergeCell ref="M81:M85"/>
    <mergeCell ref="H76:H80"/>
    <mergeCell ref="A71:A75"/>
    <mergeCell ref="B71:B75"/>
    <mergeCell ref="L76:L80"/>
    <mergeCell ref="M76:M80"/>
    <mergeCell ref="L71:L75"/>
    <mergeCell ref="H71:H75"/>
    <mergeCell ref="I71:I75"/>
    <mergeCell ref="A76:A80"/>
    <mergeCell ref="I76:I80"/>
    <mergeCell ref="A86:A90"/>
    <mergeCell ref="B86:B90"/>
    <mergeCell ref="B76:B80"/>
    <mergeCell ref="A81:A85"/>
    <mergeCell ref="B81:B85"/>
    <mergeCell ref="I61:I65"/>
    <mergeCell ref="A56:A60"/>
    <mergeCell ref="B56:B60"/>
    <mergeCell ref="B61:B65"/>
    <mergeCell ref="H61:H65"/>
    <mergeCell ref="I56:I60"/>
    <mergeCell ref="A61:A65"/>
    <mergeCell ref="M66:M70"/>
    <mergeCell ref="J66:J70"/>
    <mergeCell ref="K66:K70"/>
    <mergeCell ref="A66:A70"/>
    <mergeCell ref="B66:B70"/>
    <mergeCell ref="H66:H70"/>
    <mergeCell ref="I66:I70"/>
    <mergeCell ref="L66:L70"/>
    <mergeCell ref="M56:M60"/>
    <mergeCell ref="J61:J65"/>
    <mergeCell ref="K61:K65"/>
    <mergeCell ref="L61:L65"/>
    <mergeCell ref="M61:M65"/>
    <mergeCell ref="J56:J60"/>
    <mergeCell ref="K56:K60"/>
    <mergeCell ref="L56:L60"/>
    <mergeCell ref="H56:H60"/>
    <mergeCell ref="M51:M55"/>
    <mergeCell ref="L41:L45"/>
    <mergeCell ref="M41:M45"/>
    <mergeCell ref="J46:J50"/>
    <mergeCell ref="K46:K50"/>
    <mergeCell ref="L46:L50"/>
    <mergeCell ref="A41:A45"/>
    <mergeCell ref="B41:B45"/>
    <mergeCell ref="H41:H45"/>
    <mergeCell ref="K51:K55"/>
    <mergeCell ref="L51:L55"/>
    <mergeCell ref="A46:A50"/>
    <mergeCell ref="A51:A55"/>
    <mergeCell ref="B51:B55"/>
    <mergeCell ref="H51:H55"/>
    <mergeCell ref="B46:B50"/>
    <mergeCell ref="H46:H50"/>
    <mergeCell ref="A36:A40"/>
    <mergeCell ref="B36:B40"/>
    <mergeCell ref="H36:H40"/>
    <mergeCell ref="K36:K40"/>
    <mergeCell ref="L16:L20"/>
    <mergeCell ref="M16:M20"/>
    <mergeCell ref="H21:H25"/>
    <mergeCell ref="M21:M25"/>
    <mergeCell ref="I46:I50"/>
    <mergeCell ref="J41:J45"/>
    <mergeCell ref="A31:A35"/>
    <mergeCell ref="B31:B35"/>
    <mergeCell ref="A26:A30"/>
    <mergeCell ref="A21:A25"/>
    <mergeCell ref="B21:B25"/>
    <mergeCell ref="B26:B30"/>
    <mergeCell ref="H11:H15"/>
    <mergeCell ref="K11:K15"/>
    <mergeCell ref="M36:M40"/>
    <mergeCell ref="L26:L30"/>
    <mergeCell ref="L11:L15"/>
    <mergeCell ref="L36:L40"/>
    <mergeCell ref="I41:I45"/>
    <mergeCell ref="K21:K25"/>
    <mergeCell ref="M46:M50"/>
    <mergeCell ref="K41:K45"/>
    <mergeCell ref="L31:L35"/>
    <mergeCell ref="M31:M35"/>
    <mergeCell ref="M26:M30"/>
    <mergeCell ref="H31:H35"/>
    <mergeCell ref="K31:K35"/>
    <mergeCell ref="L21:L25"/>
    <mergeCell ref="G4:G5"/>
    <mergeCell ref="K4:K5"/>
    <mergeCell ref="H26:H30"/>
    <mergeCell ref="K26:K30"/>
    <mergeCell ref="I1:L1"/>
    <mergeCell ref="A2:M2"/>
    <mergeCell ref="A4:A5"/>
    <mergeCell ref="B4:B5"/>
    <mergeCell ref="C4:F4"/>
    <mergeCell ref="H4:J4"/>
    <mergeCell ref="L4:L5"/>
    <mergeCell ref="M4:M5"/>
    <mergeCell ref="H16:H20"/>
    <mergeCell ref="K16:K20"/>
    <mergeCell ref="A11:A15"/>
    <mergeCell ref="B11:B15"/>
    <mergeCell ref="B6:B10"/>
    <mergeCell ref="A6:A10"/>
    <mergeCell ref="A16:A20"/>
    <mergeCell ref="B16:B20"/>
    <mergeCell ref="M6:M10"/>
    <mergeCell ref="H6:H10"/>
    <mergeCell ref="K6:K10"/>
    <mergeCell ref="M11:M15"/>
  </mergeCells>
  <phoneticPr fontId="0" type="noConversion"/>
  <pageMargins left="0.70866141732283472" right="0" top="0.74803149606299213" bottom="0.74803149606299213" header="0.31496062992125984" footer="0.31496062992125984"/>
  <pageSetup paperSize="9" scale="61" fitToHeight="0" orientation="landscape" r:id="rId1"/>
  <rowBreaks count="18" manualBreakCount="18">
    <brk id="40" max="12" man="1"/>
    <brk id="85" max="12" man="1"/>
    <brk id="95" max="12" man="1"/>
    <brk id="135" max="12" man="1"/>
    <brk id="175" max="12" man="1"/>
    <brk id="215" max="12" man="1"/>
    <brk id="250" max="12" man="1"/>
    <brk id="280" max="12" man="1"/>
    <brk id="295" max="12" man="1"/>
    <brk id="330" max="12" man="1"/>
    <brk id="365" max="12" man="1"/>
    <brk id="400" max="12" man="1"/>
    <brk id="435" max="12" man="1"/>
    <brk id="455" max="12" man="1"/>
    <brk id="485" max="12" man="1"/>
    <brk id="515" max="12" man="1"/>
    <brk id="550" max="12" man="1"/>
    <brk id="58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31"/>
  <sheetViews>
    <sheetView view="pageBreakPreview" topLeftCell="A13" zoomScale="115" zoomScaleSheetLayoutView="115" workbookViewId="0">
      <selection activeCell="C20" sqref="C20"/>
    </sheetView>
  </sheetViews>
  <sheetFormatPr defaultRowHeight="15" outlineLevelRow="1" x14ac:dyDescent="0.25"/>
  <cols>
    <col min="1" max="1" width="5.42578125" customWidth="1"/>
    <col min="2" max="2" width="18.85546875" customWidth="1"/>
    <col min="3" max="3" width="14" customWidth="1"/>
    <col min="5" max="5" width="10.5703125" customWidth="1"/>
    <col min="7" max="7" width="5.140625" customWidth="1"/>
    <col min="8" max="8" width="8.5703125" customWidth="1"/>
    <col min="10" max="10" width="8.5703125" customWidth="1"/>
    <col min="11" max="11" width="8.7109375" customWidth="1"/>
    <col min="12" max="12" width="8.85546875" customWidth="1"/>
    <col min="13" max="13" width="7.7109375" customWidth="1"/>
    <col min="14" max="14" width="10" customWidth="1"/>
    <col min="15" max="15" width="9.28515625" customWidth="1"/>
    <col min="16" max="16" width="8.5703125" customWidth="1"/>
    <col min="17" max="17" width="38" customWidth="1"/>
    <col min="18" max="16384" width="9.140625" style="2"/>
  </cols>
  <sheetData>
    <row r="1" spans="1:17" x14ac:dyDescent="0.25">
      <c r="A1" s="45"/>
      <c r="B1" s="45"/>
      <c r="C1" s="46"/>
      <c r="D1" s="46"/>
      <c r="E1" s="46"/>
      <c r="F1" s="47"/>
      <c r="G1" s="45"/>
      <c r="H1" s="48"/>
      <c r="I1" s="48"/>
      <c r="J1" s="49"/>
      <c r="K1" s="49"/>
      <c r="L1" s="49"/>
      <c r="M1" s="49"/>
      <c r="N1" s="50"/>
      <c r="O1" s="51"/>
      <c r="P1" s="52"/>
      <c r="Q1" s="53" t="s">
        <v>124</v>
      </c>
    </row>
    <row r="2" spans="1:17" x14ac:dyDescent="0.25">
      <c r="A2" s="296" t="s">
        <v>125</v>
      </c>
      <c r="B2" s="296"/>
      <c r="C2" s="296"/>
      <c r="D2" s="296"/>
      <c r="E2" s="296"/>
      <c r="F2" s="296"/>
      <c r="G2" s="296"/>
      <c r="H2" s="296"/>
      <c r="I2" s="296"/>
      <c r="J2" s="296"/>
      <c r="K2" s="296"/>
      <c r="L2" s="296"/>
      <c r="M2" s="296"/>
      <c r="N2" s="296"/>
      <c r="O2" s="296"/>
      <c r="P2" s="296"/>
      <c r="Q2" s="296"/>
    </row>
    <row r="3" spans="1:17" ht="14.45" customHeight="1" x14ac:dyDescent="0.25">
      <c r="A3" s="54"/>
      <c r="B3" s="54"/>
      <c r="C3" s="55"/>
      <c r="D3" s="55"/>
      <c r="E3" s="55"/>
      <c r="F3" s="56"/>
      <c r="G3" s="54"/>
      <c r="H3" s="57"/>
      <c r="I3" s="57"/>
      <c r="J3" s="57"/>
      <c r="K3" s="57"/>
      <c r="L3" s="57"/>
      <c r="M3" s="57"/>
      <c r="N3" s="58"/>
      <c r="O3" s="59"/>
      <c r="P3" s="60"/>
      <c r="Q3" s="57"/>
    </row>
    <row r="4" spans="1:17" ht="29.45" customHeight="1" x14ac:dyDescent="0.25">
      <c r="A4" s="297" t="s">
        <v>236</v>
      </c>
      <c r="B4" s="299" t="s">
        <v>126</v>
      </c>
      <c r="C4" s="301" t="s">
        <v>235</v>
      </c>
      <c r="D4" s="301" t="s">
        <v>234</v>
      </c>
      <c r="E4" s="301" t="s">
        <v>233</v>
      </c>
      <c r="F4" s="303" t="s">
        <v>127</v>
      </c>
      <c r="G4" s="301" t="s">
        <v>128</v>
      </c>
      <c r="H4" s="305" t="s">
        <v>129</v>
      </c>
      <c r="I4" s="306"/>
      <c r="J4" s="303" t="s">
        <v>130</v>
      </c>
      <c r="K4" s="305" t="s">
        <v>131</v>
      </c>
      <c r="L4" s="334"/>
      <c r="M4" s="334"/>
      <c r="N4" s="306"/>
      <c r="O4" s="348" t="s">
        <v>132</v>
      </c>
      <c r="P4" s="353" t="s">
        <v>133</v>
      </c>
      <c r="Q4" s="301" t="s">
        <v>232</v>
      </c>
    </row>
    <row r="5" spans="1:17" ht="69" customHeight="1" x14ac:dyDescent="0.25">
      <c r="A5" s="298"/>
      <c r="B5" s="300"/>
      <c r="C5" s="302"/>
      <c r="D5" s="302"/>
      <c r="E5" s="302"/>
      <c r="F5" s="304"/>
      <c r="G5" s="302"/>
      <c r="H5" s="61" t="s">
        <v>134</v>
      </c>
      <c r="I5" s="61" t="s">
        <v>135</v>
      </c>
      <c r="J5" s="304"/>
      <c r="K5" s="61" t="s">
        <v>136</v>
      </c>
      <c r="L5" s="61" t="s">
        <v>137</v>
      </c>
      <c r="M5" s="61" t="s">
        <v>138</v>
      </c>
      <c r="N5" s="62" t="s">
        <v>139</v>
      </c>
      <c r="O5" s="349"/>
      <c r="P5" s="354"/>
      <c r="Q5" s="302"/>
    </row>
    <row r="6" spans="1:17" s="1" customFormat="1" ht="11.25" customHeight="1" x14ac:dyDescent="0.25">
      <c r="A6" s="324"/>
      <c r="B6" s="325" t="s">
        <v>262</v>
      </c>
      <c r="C6" s="326"/>
      <c r="D6" s="326"/>
      <c r="E6" s="326"/>
      <c r="F6" s="327"/>
      <c r="G6" s="73" t="s">
        <v>228</v>
      </c>
      <c r="H6" s="63">
        <f t="shared" ref="H6:M6" si="0">H7+H8+H9</f>
        <v>3601.1647499999999</v>
      </c>
      <c r="I6" s="63">
        <f t="shared" si="0"/>
        <v>3601.1647499999999</v>
      </c>
      <c r="J6" s="63">
        <f t="shared" si="0"/>
        <v>32979</v>
      </c>
      <c r="K6" s="63">
        <f t="shared" si="0"/>
        <v>19873.523649999999</v>
      </c>
      <c r="L6" s="63">
        <f t="shared" si="0"/>
        <v>19873.523649999999</v>
      </c>
      <c r="M6" s="63">
        <f t="shared" si="0"/>
        <v>0</v>
      </c>
      <c r="N6" s="74">
        <f>L6/J6</f>
        <v>0.60261146941993382</v>
      </c>
      <c r="O6" s="352"/>
      <c r="P6" s="350"/>
      <c r="Q6" s="347"/>
    </row>
    <row r="7" spans="1:17" s="1" customFormat="1" ht="11.25" customHeight="1" x14ac:dyDescent="0.25">
      <c r="A7" s="324"/>
      <c r="B7" s="328"/>
      <c r="C7" s="329"/>
      <c r="D7" s="329"/>
      <c r="E7" s="329"/>
      <c r="F7" s="330"/>
      <c r="G7" s="75" t="s">
        <v>298</v>
      </c>
      <c r="H7" s="25">
        <f t="shared" ref="H7:M7" si="1">H12+H16</f>
        <v>1403.4647500000001</v>
      </c>
      <c r="I7" s="25">
        <f t="shared" si="1"/>
        <v>1403.4647500000001</v>
      </c>
      <c r="J7" s="25">
        <f t="shared" si="1"/>
        <v>32500.7</v>
      </c>
      <c r="K7" s="25">
        <f t="shared" si="1"/>
        <v>7489.0810799999999</v>
      </c>
      <c r="L7" s="25">
        <f t="shared" si="1"/>
        <v>7489.0810799999999</v>
      </c>
      <c r="M7" s="25">
        <f t="shared" si="1"/>
        <v>0</v>
      </c>
      <c r="N7" s="76">
        <f>L7/J7</f>
        <v>0.23042830092890307</v>
      </c>
      <c r="O7" s="352"/>
      <c r="P7" s="351"/>
      <c r="Q7" s="347"/>
    </row>
    <row r="8" spans="1:17" s="1" customFormat="1" ht="11.25" customHeight="1" x14ac:dyDescent="0.25">
      <c r="A8" s="324"/>
      <c r="B8" s="328"/>
      <c r="C8" s="329"/>
      <c r="D8" s="329"/>
      <c r="E8" s="329"/>
      <c r="F8" s="330"/>
      <c r="G8" s="75" t="s">
        <v>300</v>
      </c>
      <c r="H8" s="25">
        <f t="shared" ref="H8:M9" si="2">H13+H17</f>
        <v>0</v>
      </c>
      <c r="I8" s="25">
        <f t="shared" si="2"/>
        <v>0</v>
      </c>
      <c r="J8" s="25">
        <f t="shared" si="2"/>
        <v>0</v>
      </c>
      <c r="K8" s="25">
        <f t="shared" si="2"/>
        <v>12124.96227</v>
      </c>
      <c r="L8" s="25">
        <f t="shared" si="2"/>
        <v>12124.96227</v>
      </c>
      <c r="M8" s="25">
        <f t="shared" si="2"/>
        <v>0</v>
      </c>
      <c r="N8" s="76">
        <v>0</v>
      </c>
      <c r="O8" s="352"/>
      <c r="P8" s="351"/>
      <c r="Q8" s="347"/>
    </row>
    <row r="9" spans="1:17" s="1" customFormat="1" ht="11.25" customHeight="1" x14ac:dyDescent="0.25">
      <c r="A9" s="324"/>
      <c r="B9" s="331"/>
      <c r="C9" s="332"/>
      <c r="D9" s="332"/>
      <c r="E9" s="332"/>
      <c r="F9" s="333"/>
      <c r="G9" s="75" t="s">
        <v>227</v>
      </c>
      <c r="H9" s="25">
        <f t="shared" si="2"/>
        <v>2197.6999999999998</v>
      </c>
      <c r="I9" s="25">
        <f t="shared" si="2"/>
        <v>2197.6999999999998</v>
      </c>
      <c r="J9" s="25">
        <f t="shared" si="2"/>
        <v>478.3</v>
      </c>
      <c r="K9" s="25">
        <f t="shared" si="2"/>
        <v>259.4803</v>
      </c>
      <c r="L9" s="25">
        <f t="shared" si="2"/>
        <v>259.4803</v>
      </c>
      <c r="M9" s="25">
        <f t="shared" si="2"/>
        <v>0</v>
      </c>
      <c r="N9" s="76">
        <f>L9/J9</f>
        <v>0.54250533138197787</v>
      </c>
      <c r="O9" s="352"/>
      <c r="P9" s="351"/>
      <c r="Q9" s="347"/>
    </row>
    <row r="10" spans="1:17" s="1" customFormat="1" ht="11.25" customHeight="1" x14ac:dyDescent="0.25">
      <c r="A10" s="77"/>
      <c r="B10" s="77" t="s">
        <v>140</v>
      </c>
      <c r="C10" s="78"/>
      <c r="D10" s="78"/>
      <c r="E10" s="78"/>
      <c r="F10" s="25"/>
      <c r="G10" s="77"/>
      <c r="H10" s="79"/>
      <c r="I10" s="79"/>
      <c r="J10" s="25"/>
      <c r="K10" s="25"/>
      <c r="L10" s="25"/>
      <c r="M10" s="25"/>
      <c r="N10" s="80"/>
      <c r="O10" s="78"/>
      <c r="P10" s="25"/>
      <c r="Q10" s="77"/>
    </row>
    <row r="11" spans="1:17" s="1" customFormat="1" ht="30.75" customHeight="1" outlineLevel="1" x14ac:dyDescent="0.25">
      <c r="A11" s="335">
        <v>40</v>
      </c>
      <c r="B11" s="338" t="s">
        <v>263</v>
      </c>
      <c r="C11" s="341" t="s">
        <v>122</v>
      </c>
      <c r="D11" s="335" t="s">
        <v>264</v>
      </c>
      <c r="E11" s="344" t="s">
        <v>123</v>
      </c>
      <c r="F11" s="316">
        <v>62236.1</v>
      </c>
      <c r="G11" s="115" t="s">
        <v>228</v>
      </c>
      <c r="H11" s="63">
        <f t="shared" ref="H11:M11" si="3">SUM(H12:H14)</f>
        <v>3451.1647499999999</v>
      </c>
      <c r="I11" s="63">
        <f t="shared" si="3"/>
        <v>3451.1647499999999</v>
      </c>
      <c r="J11" s="63">
        <f t="shared" si="3"/>
        <v>32829</v>
      </c>
      <c r="K11" s="63">
        <f t="shared" si="3"/>
        <v>19823.523649999999</v>
      </c>
      <c r="L11" s="63">
        <f>SUM(L12:L14)</f>
        <v>19823.523649999999</v>
      </c>
      <c r="M11" s="63">
        <f t="shared" si="3"/>
        <v>0</v>
      </c>
      <c r="N11" s="118">
        <f>L11/J11</f>
        <v>0.60384183648603362</v>
      </c>
      <c r="O11" s="313">
        <f>(I11-1800+L11+M11)/(F11-1800)</f>
        <v>0.35532882499036172</v>
      </c>
      <c r="P11" s="316">
        <f>F11-H11-K11</f>
        <v>38961.411599999992</v>
      </c>
      <c r="Q11" s="320" t="s">
        <v>181</v>
      </c>
    </row>
    <row r="12" spans="1:17" s="1" customFormat="1" ht="30.75" customHeight="1" outlineLevel="1" x14ac:dyDescent="0.25">
      <c r="A12" s="336"/>
      <c r="B12" s="339"/>
      <c r="C12" s="342"/>
      <c r="D12" s="336"/>
      <c r="E12" s="345"/>
      <c r="F12" s="317"/>
      <c r="G12" s="114" t="s">
        <v>298</v>
      </c>
      <c r="H12" s="25">
        <v>1403.4647500000001</v>
      </c>
      <c r="I12" s="25">
        <v>1403.4647500000001</v>
      </c>
      <c r="J12" s="25">
        <v>32500.7</v>
      </c>
      <c r="K12" s="25">
        <v>7489.0810799999999</v>
      </c>
      <c r="L12" s="25">
        <v>7489.0810799999999</v>
      </c>
      <c r="M12" s="25">
        <v>0</v>
      </c>
      <c r="N12" s="119">
        <f>L12/J12</f>
        <v>0.23042830092890307</v>
      </c>
      <c r="O12" s="314"/>
      <c r="P12" s="317"/>
      <c r="Q12" s="321"/>
    </row>
    <row r="13" spans="1:17" s="1" customFormat="1" ht="30.75" customHeight="1" outlineLevel="1" x14ac:dyDescent="0.25">
      <c r="A13" s="336"/>
      <c r="B13" s="339"/>
      <c r="C13" s="342"/>
      <c r="D13" s="336"/>
      <c r="E13" s="345"/>
      <c r="F13" s="317"/>
      <c r="G13" s="114" t="s">
        <v>300</v>
      </c>
      <c r="H13" s="25">
        <v>0</v>
      </c>
      <c r="I13" s="25">
        <v>0</v>
      </c>
      <c r="J13" s="25">
        <v>0</v>
      </c>
      <c r="K13" s="25">
        <v>12124.96227</v>
      </c>
      <c r="L13" s="25">
        <v>12124.96227</v>
      </c>
      <c r="M13" s="25">
        <v>0</v>
      </c>
      <c r="N13" s="119"/>
      <c r="O13" s="314"/>
      <c r="P13" s="317"/>
      <c r="Q13" s="321"/>
    </row>
    <row r="14" spans="1:17" s="1" customFormat="1" ht="30.75" customHeight="1" outlineLevel="1" x14ac:dyDescent="0.25">
      <c r="A14" s="337"/>
      <c r="B14" s="340"/>
      <c r="C14" s="343"/>
      <c r="D14" s="337"/>
      <c r="E14" s="346"/>
      <c r="F14" s="318"/>
      <c r="G14" s="114" t="s">
        <v>227</v>
      </c>
      <c r="H14" s="116">
        <f>1800+247.7</f>
        <v>2047.7</v>
      </c>
      <c r="I14" s="116">
        <f>1800+247.7</f>
        <v>2047.7</v>
      </c>
      <c r="J14" s="117">
        <v>328.3</v>
      </c>
      <c r="K14" s="116">
        <v>209.4803</v>
      </c>
      <c r="L14" s="116">
        <v>209.4803</v>
      </c>
      <c r="M14" s="116">
        <v>0</v>
      </c>
      <c r="N14" s="119">
        <f>L14/J14</f>
        <v>0.63807584526347849</v>
      </c>
      <c r="O14" s="315"/>
      <c r="P14" s="318"/>
      <c r="Q14" s="322"/>
    </row>
    <row r="15" spans="1:17" ht="11.25" customHeight="1" x14ac:dyDescent="0.25">
      <c r="A15" s="307" t="s">
        <v>141</v>
      </c>
      <c r="B15" s="308" t="s">
        <v>267</v>
      </c>
      <c r="C15" s="309" t="s">
        <v>281</v>
      </c>
      <c r="D15" s="309" t="s">
        <v>93</v>
      </c>
      <c r="E15" s="309" t="s">
        <v>268</v>
      </c>
      <c r="F15" s="311">
        <v>150</v>
      </c>
      <c r="G15" s="120" t="s">
        <v>228</v>
      </c>
      <c r="H15" s="121">
        <f>H16+H17+H18+H19</f>
        <v>150</v>
      </c>
      <c r="I15" s="121">
        <f t="shared" ref="I15:N15" si="4">I16+I17+I18+I19</f>
        <v>150</v>
      </c>
      <c r="J15" s="121">
        <f t="shared" si="4"/>
        <v>150</v>
      </c>
      <c r="K15" s="121">
        <f t="shared" si="4"/>
        <v>50</v>
      </c>
      <c r="L15" s="121">
        <f t="shared" si="4"/>
        <v>50</v>
      </c>
      <c r="M15" s="121">
        <f t="shared" si="4"/>
        <v>0</v>
      </c>
      <c r="N15" s="122">
        <f t="shared" si="4"/>
        <v>0.33333333333333331</v>
      </c>
      <c r="O15" s="323">
        <v>0</v>
      </c>
      <c r="P15" s="319">
        <v>0</v>
      </c>
      <c r="Q15" s="310" t="s">
        <v>142</v>
      </c>
    </row>
    <row r="16" spans="1:17" ht="11.25" customHeight="1" x14ac:dyDescent="0.25">
      <c r="A16" s="307"/>
      <c r="B16" s="308"/>
      <c r="C16" s="309"/>
      <c r="D16" s="309"/>
      <c r="E16" s="309"/>
      <c r="F16" s="312"/>
      <c r="G16" s="123" t="s">
        <v>231</v>
      </c>
      <c r="H16" s="124">
        <v>0</v>
      </c>
      <c r="I16" s="124">
        <v>0</v>
      </c>
      <c r="J16" s="125">
        <v>0</v>
      </c>
      <c r="K16" s="124">
        <v>0</v>
      </c>
      <c r="L16" s="124">
        <v>0</v>
      </c>
      <c r="M16" s="124">
        <v>0</v>
      </c>
      <c r="N16" s="124">
        <v>0</v>
      </c>
      <c r="O16" s="323"/>
      <c r="P16" s="319"/>
      <c r="Q16" s="310"/>
    </row>
    <row r="17" spans="1:17" ht="11.25" customHeight="1" x14ac:dyDescent="0.25">
      <c r="A17" s="307"/>
      <c r="B17" s="308"/>
      <c r="C17" s="309"/>
      <c r="D17" s="309"/>
      <c r="E17" s="309"/>
      <c r="F17" s="312"/>
      <c r="G17" s="123" t="s">
        <v>230</v>
      </c>
      <c r="H17" s="124">
        <v>0</v>
      </c>
      <c r="I17" s="124">
        <v>0</v>
      </c>
      <c r="J17" s="125">
        <v>0</v>
      </c>
      <c r="K17" s="125">
        <v>0</v>
      </c>
      <c r="L17" s="125">
        <v>0</v>
      </c>
      <c r="M17" s="125">
        <v>0</v>
      </c>
      <c r="N17" s="125">
        <v>0</v>
      </c>
      <c r="O17" s="323"/>
      <c r="P17" s="319"/>
      <c r="Q17" s="310"/>
    </row>
    <row r="18" spans="1:17" ht="11.25" customHeight="1" x14ac:dyDescent="0.25">
      <c r="A18" s="307"/>
      <c r="B18" s="308"/>
      <c r="C18" s="309"/>
      <c r="D18" s="309"/>
      <c r="E18" s="309"/>
      <c r="F18" s="312"/>
      <c r="G18" s="123" t="s">
        <v>227</v>
      </c>
      <c r="H18" s="124">
        <v>150</v>
      </c>
      <c r="I18" s="124">
        <v>150</v>
      </c>
      <c r="J18" s="125">
        <v>150</v>
      </c>
      <c r="K18" s="124">
        <v>50</v>
      </c>
      <c r="L18" s="124">
        <v>50</v>
      </c>
      <c r="M18" s="124">
        <v>0</v>
      </c>
      <c r="N18" s="126">
        <f>L18/J18</f>
        <v>0.33333333333333331</v>
      </c>
      <c r="O18" s="323"/>
      <c r="P18" s="319"/>
      <c r="Q18" s="310"/>
    </row>
    <row r="19" spans="1:17" ht="26.45" customHeight="1" x14ac:dyDescent="0.25">
      <c r="A19" s="307"/>
      <c r="B19" s="308"/>
      <c r="C19" s="309"/>
      <c r="D19" s="309"/>
      <c r="E19" s="309"/>
      <c r="F19" s="312"/>
      <c r="G19" s="123" t="s">
        <v>226</v>
      </c>
      <c r="H19" s="124">
        <v>0</v>
      </c>
      <c r="I19" s="124">
        <v>0</v>
      </c>
      <c r="J19" s="125">
        <v>0</v>
      </c>
      <c r="K19" s="124">
        <v>0</v>
      </c>
      <c r="L19" s="124">
        <v>0</v>
      </c>
      <c r="M19" s="124">
        <v>0</v>
      </c>
      <c r="N19" s="124">
        <v>0</v>
      </c>
      <c r="O19" s="323"/>
      <c r="P19" s="319"/>
      <c r="Q19" s="310"/>
    </row>
    <row r="20" spans="1:17" ht="127.5" customHeight="1" x14ac:dyDescent="0.25"/>
    <row r="21" spans="1:17" ht="11.25" customHeight="1" x14ac:dyDescent="0.25"/>
    <row r="22" spans="1:17" ht="11.25" customHeight="1" x14ac:dyDescent="0.25"/>
    <row r="23" spans="1:17" ht="11.25" customHeight="1" x14ac:dyDescent="0.25"/>
    <row r="24" spans="1:17" ht="11.25" customHeight="1" x14ac:dyDescent="0.25"/>
    <row r="25" spans="1:17" ht="26.45" customHeight="1" x14ac:dyDescent="0.25"/>
    <row r="26" spans="1:17" ht="9" customHeight="1" x14ac:dyDescent="0.25"/>
    <row r="30" spans="1:17" ht="27" customHeight="1" x14ac:dyDescent="0.25"/>
    <row r="31" spans="1:17" ht="17.25" customHeight="1" x14ac:dyDescent="0.25"/>
  </sheetData>
  <mergeCells count="37">
    <mergeCell ref="Q6:Q9"/>
    <mergeCell ref="E4:E5"/>
    <mergeCell ref="O4:O5"/>
    <mergeCell ref="P6:P9"/>
    <mergeCell ref="O6:O9"/>
    <mergeCell ref="P4:P5"/>
    <mergeCell ref="A6:A9"/>
    <mergeCell ref="B6:F9"/>
    <mergeCell ref="J4:J5"/>
    <mergeCell ref="K4:N4"/>
    <mergeCell ref="A11:A14"/>
    <mergeCell ref="B11:B14"/>
    <mergeCell ref="C11:C14"/>
    <mergeCell ref="D11:D14"/>
    <mergeCell ref="E11:E14"/>
    <mergeCell ref="O11:O14"/>
    <mergeCell ref="P11:P14"/>
    <mergeCell ref="P15:P19"/>
    <mergeCell ref="Q11:Q14"/>
    <mergeCell ref="F11:F14"/>
    <mergeCell ref="O15:O19"/>
    <mergeCell ref="A15:A19"/>
    <mergeCell ref="B15:B19"/>
    <mergeCell ref="C15:C19"/>
    <mergeCell ref="D15:D19"/>
    <mergeCell ref="Q15:Q19"/>
    <mergeCell ref="E15:E19"/>
    <mergeCell ref="F15:F19"/>
    <mergeCell ref="A2:Q2"/>
    <mergeCell ref="A4:A5"/>
    <mergeCell ref="B4:B5"/>
    <mergeCell ref="C4:C5"/>
    <mergeCell ref="D4:D5"/>
    <mergeCell ref="F4:F5"/>
    <mergeCell ref="G4:G5"/>
    <mergeCell ref="H4:I4"/>
    <mergeCell ref="Q4:Q5"/>
  </mergeCells>
  <phoneticPr fontId="0" type="noConversion"/>
  <pageMargins left="0.35433070866141736" right="0.31496062992125984" top="0.74803149606299213" bottom="0.74803149606299213" header="0.31496062992125984" footer="0.31496062992125984"/>
  <pageSetup paperSize="9" scale="72"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selection activeCell="K7" sqref="K7"/>
    </sheetView>
  </sheetViews>
  <sheetFormatPr defaultRowHeight="15" x14ac:dyDescent="0.25"/>
  <cols>
    <col min="1" max="1" width="11.7109375" customWidth="1"/>
    <col min="2" max="2" width="46.140625" customWidth="1"/>
    <col min="3" max="3" width="11.7109375" customWidth="1"/>
    <col min="4" max="8" width="14.140625" customWidth="1"/>
  </cols>
  <sheetData>
    <row r="1" spans="1:10" s="5" customFormat="1" ht="18.75" x14ac:dyDescent="0.3">
      <c r="A1" s="22"/>
      <c r="B1" s="19"/>
      <c r="C1" s="19"/>
      <c r="D1" s="21"/>
      <c r="E1" s="21"/>
      <c r="F1" s="20"/>
      <c r="H1" s="4" t="s">
        <v>244</v>
      </c>
      <c r="I1" s="23"/>
    </row>
    <row r="2" spans="1:10" s="5" customFormat="1" ht="18.75" x14ac:dyDescent="0.3">
      <c r="A2" s="22"/>
      <c r="B2" s="19"/>
      <c r="C2" s="19"/>
      <c r="D2" s="21"/>
      <c r="E2" s="21"/>
      <c r="F2" s="20"/>
      <c r="G2" s="19"/>
      <c r="H2" s="19"/>
      <c r="I2" s="19"/>
    </row>
    <row r="3" spans="1:10" s="5" customFormat="1" ht="39" customHeight="1" x14ac:dyDescent="0.25">
      <c r="A3" s="355" t="s">
        <v>269</v>
      </c>
      <c r="B3" s="355"/>
      <c r="C3" s="355"/>
      <c r="D3" s="355"/>
      <c r="E3" s="355"/>
      <c r="F3" s="355"/>
      <c r="G3" s="355"/>
      <c r="H3" s="355"/>
      <c r="I3" s="24"/>
      <c r="J3" s="18"/>
    </row>
    <row r="4" spans="1:10" s="5" customFormat="1" ht="15.75" x14ac:dyDescent="0.25">
      <c r="A4" s="9"/>
      <c r="B4" s="3"/>
      <c r="C4" s="3"/>
      <c r="D4" s="3"/>
      <c r="E4" s="3"/>
      <c r="F4" s="8"/>
      <c r="G4" s="3"/>
      <c r="H4" s="3"/>
      <c r="I4" s="3"/>
    </row>
    <row r="5" spans="1:10" s="5" customFormat="1" ht="82.9" customHeight="1" x14ac:dyDescent="0.25">
      <c r="A5" s="17" t="s">
        <v>236</v>
      </c>
      <c r="B5" s="14" t="s">
        <v>243</v>
      </c>
      <c r="C5" s="14" t="s">
        <v>242</v>
      </c>
      <c r="D5" s="14" t="s">
        <v>241</v>
      </c>
      <c r="E5" s="14" t="s">
        <v>245</v>
      </c>
      <c r="F5" s="14" t="s">
        <v>240</v>
      </c>
      <c r="G5" s="14" t="s">
        <v>239</v>
      </c>
      <c r="H5" s="14" t="s">
        <v>270</v>
      </c>
      <c r="I5" s="3"/>
    </row>
    <row r="6" spans="1:10" s="5" customFormat="1" ht="15.75" x14ac:dyDescent="0.25">
      <c r="A6" s="13"/>
      <c r="B6" s="14"/>
      <c r="C6" s="14"/>
      <c r="D6" s="14">
        <v>0.3</v>
      </c>
      <c r="E6" s="14">
        <v>0.35</v>
      </c>
      <c r="F6" s="14">
        <v>0.35</v>
      </c>
      <c r="G6" s="14"/>
      <c r="H6" s="14"/>
      <c r="I6" s="3"/>
    </row>
    <row r="7" spans="1:10" s="5" customFormat="1" ht="82.5" customHeight="1" x14ac:dyDescent="0.25">
      <c r="A7" s="16" t="s">
        <v>271</v>
      </c>
      <c r="B7" s="15" t="s">
        <v>272</v>
      </c>
      <c r="C7" s="11" t="s">
        <v>261</v>
      </c>
      <c r="D7" s="14">
        <v>92.45</v>
      </c>
      <c r="E7" s="14">
        <v>108.9</v>
      </c>
      <c r="F7" s="14"/>
      <c r="G7" s="26">
        <f>D7*$D$6+(E7-3%)*$E$6+F7*$F$6</f>
        <v>65.839500000000001</v>
      </c>
      <c r="H7" s="14"/>
      <c r="I7" s="3"/>
    </row>
    <row r="8" spans="1:10" s="5" customFormat="1" ht="69.75" customHeight="1" x14ac:dyDescent="0.25">
      <c r="A8" s="13" t="s">
        <v>273</v>
      </c>
      <c r="B8" s="12" t="s">
        <v>274</v>
      </c>
      <c r="C8" s="11" t="s">
        <v>261</v>
      </c>
      <c r="D8" s="26">
        <v>98.56</v>
      </c>
      <c r="E8" s="26">
        <v>106.14</v>
      </c>
      <c r="F8" s="14"/>
      <c r="G8" s="26">
        <f>D8*$D$6+(E8-3%)*$E$6+F8*$F$6</f>
        <v>66.706500000000005</v>
      </c>
      <c r="H8" s="14"/>
      <c r="I8" s="3"/>
    </row>
    <row r="9" spans="1:10" s="5" customFormat="1" ht="63.75" customHeight="1" x14ac:dyDescent="0.25">
      <c r="A9" s="13" t="s">
        <v>275</v>
      </c>
      <c r="B9" s="12" t="s">
        <v>276</v>
      </c>
      <c r="C9" s="11" t="s">
        <v>261</v>
      </c>
      <c r="D9" s="14">
        <v>75</v>
      </c>
      <c r="E9" s="14">
        <v>116.67</v>
      </c>
      <c r="F9" s="14"/>
      <c r="G9" s="26">
        <f>D9*$D$6+(E9-3%)*$E$6+F9*$F$6</f>
        <v>63.323999999999998</v>
      </c>
      <c r="H9" s="14"/>
      <c r="I9" s="3"/>
    </row>
    <row r="10" spans="1:10" s="5" customFormat="1" ht="73.5" customHeight="1" x14ac:dyDescent="0.25">
      <c r="A10" s="13" t="s">
        <v>277</v>
      </c>
      <c r="B10" s="12" t="s">
        <v>278</v>
      </c>
      <c r="C10" s="12" t="s">
        <v>266</v>
      </c>
      <c r="D10" s="14">
        <v>98.8</v>
      </c>
      <c r="E10" s="14">
        <v>109.7</v>
      </c>
      <c r="F10" s="14">
        <v>88.9</v>
      </c>
      <c r="G10" s="26">
        <f>D10*$D$6+(E10-3%)*$E$6+F10*$F$6</f>
        <v>99.139499999999984</v>
      </c>
      <c r="H10" s="14" t="s">
        <v>279</v>
      </c>
      <c r="I10" s="3"/>
    </row>
    <row r="11" spans="1:10" s="5" customFormat="1" ht="53.25" customHeight="1" x14ac:dyDescent="0.25">
      <c r="A11" s="13" t="s">
        <v>280</v>
      </c>
      <c r="B11" s="11" t="s">
        <v>254</v>
      </c>
      <c r="C11" s="11" t="s">
        <v>261</v>
      </c>
      <c r="D11" s="26">
        <v>97.4</v>
      </c>
      <c r="E11" s="26">
        <v>103.3</v>
      </c>
      <c r="F11" s="14">
        <v>98.5</v>
      </c>
      <c r="G11" s="26">
        <f>D11*$D$6+(E11-3%)*$E$6+F11*$F$6</f>
        <v>99.839499999999987</v>
      </c>
      <c r="H11" s="14" t="s">
        <v>279</v>
      </c>
      <c r="I11" s="3"/>
    </row>
    <row r="12" spans="1:10" s="5" customFormat="1" ht="15.75" x14ac:dyDescent="0.25">
      <c r="A12" s="10"/>
      <c r="B12" s="3"/>
      <c r="C12" s="3"/>
      <c r="D12" s="3"/>
      <c r="E12" s="3"/>
      <c r="F12" s="8"/>
      <c r="G12" s="3"/>
      <c r="H12" s="3"/>
      <c r="I12" s="3"/>
    </row>
    <row r="13" spans="1:10" s="5" customFormat="1" ht="63" customHeight="1" x14ac:dyDescent="0.25">
      <c r="A13" s="356" t="s">
        <v>246</v>
      </c>
      <c r="B13" s="356"/>
      <c r="C13" s="356"/>
      <c r="D13" s="356"/>
      <c r="E13" s="356"/>
      <c r="F13" s="356"/>
      <c r="G13" s="356"/>
      <c r="H13" s="356"/>
      <c r="I13" s="3"/>
    </row>
    <row r="14" spans="1:10" s="5" customFormat="1" ht="15.75" x14ac:dyDescent="0.25">
      <c r="A14" s="7"/>
      <c r="F14" s="6"/>
    </row>
  </sheetData>
  <mergeCells count="2">
    <mergeCell ref="A3:H3"/>
    <mergeCell ref="A13:H13"/>
  </mergeCells>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11а</vt:lpstr>
      <vt:lpstr>11б. Отч ОКС</vt:lpstr>
      <vt:lpstr>Лист1</vt:lpstr>
      <vt:lpstr>'11а'!Область_печати</vt:lpstr>
      <vt:lpstr>'11б. Отч ОКС'!Область_печати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Джежула</dc:creator>
  <cp:lastModifiedBy>Тертычная Л.А.</cp:lastModifiedBy>
  <cp:lastPrinted>2018-08-14T12:11:25Z</cp:lastPrinted>
  <dcterms:created xsi:type="dcterms:W3CDTF">2018-02-13T11:39:43Z</dcterms:created>
  <dcterms:modified xsi:type="dcterms:W3CDTF">2018-08-23T13:36:44Z</dcterms:modified>
</cp:coreProperties>
</file>