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defaultThemeVersion="124226"/>
  <mc:AlternateContent xmlns:mc="http://schemas.openxmlformats.org/markup-compatibility/2006">
    <mc:Choice Requires="x15">
      <x15ac:absPath xmlns:x15ac="http://schemas.microsoft.com/office/spreadsheetml/2010/11/ac" url="D:\Users\nkalinina\Desktop\Калинина\ОТЧЕТНОСТЬ ПО ГОСПРОГРАММЕ\КВАРТАЛЬНЫЕ\9 месяцев\Замечания Тынянова\"/>
    </mc:Choice>
  </mc:AlternateContent>
  <bookViews>
    <workbookView xWindow="0" yWindow="0" windowWidth="9816" windowHeight="5808" tabRatio="249"/>
  </bookViews>
  <sheets>
    <sheet name="11а" sheetId="8" r:id="rId1"/>
    <sheet name="11б. Отч ОКС" sheetId="2" r:id="rId2"/>
    <sheet name="Лист1" sheetId="6" r:id="rId3"/>
  </sheets>
  <externalReferences>
    <externalReference r:id="rId4"/>
  </externalReferences>
  <definedNames>
    <definedName name="_xlnm._FilterDatabase" localSheetId="0" hidden="1">'11а'!$A$1:$M$2</definedName>
    <definedName name="_xlnm.Print_Area" localSheetId="0">'11а'!$A$2:$M$555</definedName>
    <definedName name="_xlnm.Print_Area" localSheetId="1">'11б. Отч ОКС'!$A$1:$Q$31</definedName>
  </definedNames>
  <calcPr calcId="162913" concurrentCalc="0"/>
</workbook>
</file>

<file path=xl/calcChain.xml><?xml version="1.0" encoding="utf-8"?>
<calcChain xmlns="http://schemas.openxmlformats.org/spreadsheetml/2006/main">
  <c r="J8" i="8" l="1"/>
  <c r="J173" i="8"/>
  <c r="E28" i="8"/>
  <c r="E27" i="8"/>
  <c r="E19" i="8"/>
  <c r="E20" i="8"/>
  <c r="E40" i="8"/>
  <c r="J16" i="8"/>
  <c r="J18" i="8"/>
  <c r="J33" i="8"/>
  <c r="J17" i="8"/>
  <c r="J21" i="8"/>
  <c r="J6" i="8"/>
  <c r="J26" i="8"/>
  <c r="J19" i="8"/>
  <c r="J23" i="8"/>
  <c r="G292" i="8"/>
  <c r="J334" i="8"/>
  <c r="J491" i="8"/>
  <c r="J495" i="8"/>
  <c r="J332" i="8"/>
  <c r="G11" i="6"/>
  <c r="G10" i="6"/>
  <c r="G9" i="6"/>
  <c r="G8" i="6"/>
  <c r="G7" i="6"/>
  <c r="N18" i="2"/>
  <c r="N15" i="2"/>
  <c r="M15" i="2"/>
  <c r="L15" i="2"/>
  <c r="K15" i="2"/>
  <c r="J15" i="2"/>
  <c r="J6" i="2"/>
  <c r="I15" i="2"/>
  <c r="H15" i="2"/>
  <c r="N14" i="2"/>
  <c r="K14" i="2"/>
  <c r="K9" i="2"/>
  <c r="I14" i="2"/>
  <c r="H14" i="2"/>
  <c r="N13" i="2"/>
  <c r="N12" i="2"/>
  <c r="L12" i="2"/>
  <c r="K12" i="2"/>
  <c r="O11" i="2"/>
  <c r="M11" i="2"/>
  <c r="L11" i="2"/>
  <c r="N11" i="2"/>
  <c r="K11" i="2"/>
  <c r="J11" i="2"/>
  <c r="I11" i="2"/>
  <c r="H11" i="2"/>
  <c r="N9" i="2"/>
  <c r="M9" i="2"/>
  <c r="L9" i="2"/>
  <c r="J9" i="2"/>
  <c r="I9" i="2"/>
  <c r="H9" i="2"/>
  <c r="M8" i="2"/>
  <c r="L8" i="2"/>
  <c r="K8" i="2"/>
  <c r="J8" i="2"/>
  <c r="N8" i="2"/>
  <c r="I8" i="2"/>
  <c r="H8" i="2"/>
  <c r="M7" i="2"/>
  <c r="L7" i="2"/>
  <c r="N7" i="2"/>
  <c r="K7" i="2"/>
  <c r="J7" i="2"/>
  <c r="I7" i="2"/>
  <c r="H7" i="2"/>
  <c r="M6" i="2"/>
  <c r="L6" i="2"/>
  <c r="K6" i="2"/>
  <c r="I6" i="2"/>
  <c r="H6" i="2"/>
  <c r="G552" i="8"/>
  <c r="F551" i="8"/>
  <c r="E551" i="8"/>
  <c r="D551" i="8"/>
  <c r="G550" i="8"/>
  <c r="F550" i="8"/>
  <c r="E550" i="8"/>
  <c r="E535" i="8"/>
  <c r="D550" i="8"/>
  <c r="G549" i="8"/>
  <c r="F549" i="8"/>
  <c r="E549" i="8"/>
  <c r="D549" i="8"/>
  <c r="G548" i="8"/>
  <c r="F548" i="8"/>
  <c r="E548" i="8"/>
  <c r="E533" i="8"/>
  <c r="D548" i="8"/>
  <c r="F547" i="8"/>
  <c r="E547" i="8"/>
  <c r="D547" i="8"/>
  <c r="J546" i="8"/>
  <c r="J550" i="8"/>
  <c r="F546" i="8"/>
  <c r="D546" i="8"/>
  <c r="F542" i="8"/>
  <c r="E541" i="8"/>
  <c r="D541" i="8"/>
  <c r="F540" i="8"/>
  <c r="E540" i="8"/>
  <c r="D540" i="8"/>
  <c r="F539" i="8"/>
  <c r="E539" i="8"/>
  <c r="E536" i="8"/>
  <c r="D539" i="8"/>
  <c r="F538" i="8"/>
  <c r="E538" i="8"/>
  <c r="D538" i="8"/>
  <c r="F537" i="8"/>
  <c r="D537" i="8"/>
  <c r="J536" i="8"/>
  <c r="J540" i="8"/>
  <c r="F536" i="8"/>
  <c r="F535" i="8"/>
  <c r="J534" i="8"/>
  <c r="F534" i="8"/>
  <c r="D534" i="8"/>
  <c r="J533" i="8"/>
  <c r="F533" i="8"/>
  <c r="D533" i="8"/>
  <c r="J532" i="8"/>
  <c r="J535" i="8"/>
  <c r="D532" i="8"/>
  <c r="J531" i="8"/>
  <c r="G530" i="8"/>
  <c r="G529" i="8"/>
  <c r="G528" i="8"/>
  <c r="G527" i="8"/>
  <c r="F526" i="8"/>
  <c r="G526" i="8"/>
  <c r="E526" i="8"/>
  <c r="D526" i="8"/>
  <c r="G525" i="8"/>
  <c r="G524" i="8"/>
  <c r="G523" i="8"/>
  <c r="G522" i="8"/>
  <c r="F521" i="8"/>
  <c r="G521" i="8"/>
  <c r="E521" i="8"/>
  <c r="D521" i="8"/>
  <c r="G520" i="8"/>
  <c r="G519" i="8"/>
  <c r="G518" i="8"/>
  <c r="G517" i="8"/>
  <c r="F516" i="8"/>
  <c r="E516" i="8"/>
  <c r="D516" i="8"/>
  <c r="G515" i="8"/>
  <c r="F515" i="8"/>
  <c r="E515" i="8"/>
  <c r="D515" i="8"/>
  <c r="F514" i="8"/>
  <c r="G514" i="8"/>
  <c r="E514" i="8"/>
  <c r="D514" i="8"/>
  <c r="F513" i="8"/>
  <c r="G513" i="8"/>
  <c r="E513" i="8"/>
  <c r="D513" i="8"/>
  <c r="F512" i="8"/>
  <c r="G512" i="8"/>
  <c r="E512" i="8"/>
  <c r="D512" i="8"/>
  <c r="J511" i="8"/>
  <c r="J515" i="8"/>
  <c r="F511" i="8"/>
  <c r="G511" i="8"/>
  <c r="D511" i="8"/>
  <c r="G510" i="8"/>
  <c r="G509" i="8"/>
  <c r="G508" i="8"/>
  <c r="G507" i="8"/>
  <c r="F506" i="8"/>
  <c r="G506" i="8"/>
  <c r="E506" i="8"/>
  <c r="D506" i="8"/>
  <c r="G505" i="8"/>
  <c r="G504" i="8"/>
  <c r="G503" i="8"/>
  <c r="G502" i="8"/>
  <c r="F501" i="8"/>
  <c r="G501" i="8"/>
  <c r="E501" i="8"/>
  <c r="D501" i="8"/>
  <c r="G500" i="8"/>
  <c r="G499" i="8"/>
  <c r="G498" i="8"/>
  <c r="G497" i="8"/>
  <c r="F496" i="8"/>
  <c r="G496" i="8"/>
  <c r="E496" i="8"/>
  <c r="D496" i="8"/>
  <c r="F495" i="8"/>
  <c r="G495" i="8"/>
  <c r="E495" i="8"/>
  <c r="D495" i="8"/>
  <c r="F494" i="8"/>
  <c r="G494" i="8"/>
  <c r="E494" i="8"/>
  <c r="D494" i="8"/>
  <c r="F493" i="8"/>
  <c r="G493" i="8"/>
  <c r="E493" i="8"/>
  <c r="D493" i="8"/>
  <c r="F492" i="8"/>
  <c r="G492" i="8"/>
  <c r="E492" i="8"/>
  <c r="D492" i="8"/>
  <c r="E491" i="8"/>
  <c r="D491" i="8"/>
  <c r="G490" i="8"/>
  <c r="G489" i="8"/>
  <c r="G488" i="8"/>
  <c r="G487" i="8"/>
  <c r="F486" i="8"/>
  <c r="G486" i="8"/>
  <c r="E486" i="8"/>
  <c r="D486" i="8"/>
  <c r="G485" i="8"/>
  <c r="G484" i="8"/>
  <c r="G483" i="8"/>
  <c r="G482" i="8"/>
  <c r="F481" i="8"/>
  <c r="G481" i="8"/>
  <c r="E481" i="8"/>
  <c r="D481" i="8"/>
  <c r="G480" i="8"/>
  <c r="G479" i="8"/>
  <c r="G478" i="8"/>
  <c r="G477" i="8"/>
  <c r="F476" i="8"/>
  <c r="G476" i="8"/>
  <c r="E476" i="8"/>
  <c r="D476" i="8"/>
  <c r="G475" i="8"/>
  <c r="G474" i="8"/>
  <c r="G473" i="8"/>
  <c r="G472" i="8"/>
  <c r="F471" i="8"/>
  <c r="G471" i="8"/>
  <c r="E471" i="8"/>
  <c r="D471" i="8"/>
  <c r="G470" i="8"/>
  <c r="F470" i="8"/>
  <c r="E470" i="8"/>
  <c r="D470" i="8"/>
  <c r="G469" i="8"/>
  <c r="F469" i="8"/>
  <c r="E469" i="8"/>
  <c r="D469" i="8"/>
  <c r="G468" i="8"/>
  <c r="F468" i="8"/>
  <c r="E468" i="8"/>
  <c r="D468" i="8"/>
  <c r="G467" i="8"/>
  <c r="F467" i="8"/>
  <c r="E467" i="8"/>
  <c r="E466" i="8"/>
  <c r="D467" i="8"/>
  <c r="J466" i="8"/>
  <c r="J470" i="8"/>
  <c r="F466" i="8"/>
  <c r="D466" i="8"/>
  <c r="G465" i="8"/>
  <c r="G464" i="8"/>
  <c r="G463" i="8"/>
  <c r="G462" i="8"/>
  <c r="F461" i="8"/>
  <c r="G461" i="8"/>
  <c r="E461" i="8"/>
  <c r="D461" i="8"/>
  <c r="G460" i="8"/>
  <c r="G459" i="8"/>
  <c r="G458" i="8"/>
  <c r="G457" i="8"/>
  <c r="F456" i="8"/>
  <c r="G456" i="8"/>
  <c r="E456" i="8"/>
  <c r="D456" i="8"/>
  <c r="G455" i="8"/>
  <c r="G454" i="8"/>
  <c r="G453" i="8"/>
  <c r="G452" i="8"/>
  <c r="F451" i="8"/>
  <c r="E451" i="8"/>
  <c r="D451" i="8"/>
  <c r="G450" i="8"/>
  <c r="G449" i="8"/>
  <c r="G448" i="8"/>
  <c r="G447" i="8"/>
  <c r="F446" i="8"/>
  <c r="E446" i="8"/>
  <c r="D446" i="8"/>
  <c r="G445" i="8"/>
  <c r="G444" i="8"/>
  <c r="G443" i="8"/>
  <c r="G442" i="8"/>
  <c r="G441" i="8"/>
  <c r="F440" i="8"/>
  <c r="G440" i="8"/>
  <c r="E440" i="8"/>
  <c r="D440" i="8"/>
  <c r="F439" i="8"/>
  <c r="G439" i="8"/>
  <c r="E439" i="8"/>
  <c r="D439" i="8"/>
  <c r="F438" i="8"/>
  <c r="G438" i="8"/>
  <c r="E438" i="8"/>
  <c r="D438" i="8"/>
  <c r="F437" i="8"/>
  <c r="E437" i="8"/>
  <c r="D437" i="8"/>
  <c r="D436" i="8"/>
  <c r="J436" i="8"/>
  <c r="J440" i="8"/>
  <c r="E436" i="8"/>
  <c r="G435" i="8"/>
  <c r="G434" i="8"/>
  <c r="G433" i="8"/>
  <c r="G432" i="8"/>
  <c r="G431" i="8"/>
  <c r="F431" i="8"/>
  <c r="E431" i="8"/>
  <c r="D431" i="8"/>
  <c r="G430" i="8"/>
  <c r="G429" i="8"/>
  <c r="G428" i="8"/>
  <c r="G427" i="8"/>
  <c r="G426" i="8"/>
  <c r="F426" i="8"/>
  <c r="E426" i="8"/>
  <c r="D426" i="8"/>
  <c r="G425" i="8"/>
  <c r="G424" i="8"/>
  <c r="G423" i="8"/>
  <c r="G422" i="8"/>
  <c r="G421" i="8"/>
  <c r="F421" i="8"/>
  <c r="E421" i="8"/>
  <c r="D421" i="8"/>
  <c r="G420" i="8"/>
  <c r="G419" i="8"/>
  <c r="G418" i="8"/>
  <c r="G417" i="8"/>
  <c r="G416" i="8"/>
  <c r="F416" i="8"/>
  <c r="E416" i="8"/>
  <c r="D416" i="8"/>
  <c r="G415" i="8"/>
  <c r="G414" i="8"/>
  <c r="G413" i="8"/>
  <c r="G412" i="8"/>
  <c r="G411" i="8"/>
  <c r="F411" i="8"/>
  <c r="E411" i="8"/>
  <c r="D411" i="8"/>
  <c r="G410" i="8"/>
  <c r="G409" i="8"/>
  <c r="G408" i="8"/>
  <c r="G407" i="8"/>
  <c r="G406" i="8"/>
  <c r="F406" i="8"/>
  <c r="E406" i="8"/>
  <c r="D406" i="8"/>
  <c r="J405" i="8"/>
  <c r="F405" i="8"/>
  <c r="E405" i="8"/>
  <c r="D405" i="8"/>
  <c r="F404" i="8"/>
  <c r="G404" i="8"/>
  <c r="E404" i="8"/>
  <c r="D404" i="8"/>
  <c r="F403" i="8"/>
  <c r="G403" i="8"/>
  <c r="E403" i="8"/>
  <c r="D403" i="8"/>
  <c r="F402" i="8"/>
  <c r="E402" i="8"/>
  <c r="D402" i="8"/>
  <c r="J401" i="8"/>
  <c r="F401" i="8"/>
  <c r="E401" i="8"/>
  <c r="G400" i="8"/>
  <c r="G399" i="8"/>
  <c r="G398" i="8"/>
  <c r="G397" i="8"/>
  <c r="F396" i="8"/>
  <c r="G396" i="8"/>
  <c r="E396" i="8"/>
  <c r="D396" i="8"/>
  <c r="G395" i="8"/>
  <c r="G394" i="8"/>
  <c r="G393" i="8"/>
  <c r="G392" i="8"/>
  <c r="F391" i="8"/>
  <c r="G391" i="8"/>
  <c r="E391" i="8"/>
  <c r="D391" i="8"/>
  <c r="F390" i="8"/>
  <c r="G390" i="8"/>
  <c r="E390" i="8"/>
  <c r="D390" i="8"/>
  <c r="F389" i="8"/>
  <c r="G389" i="8"/>
  <c r="E389" i="8"/>
  <c r="D389" i="8"/>
  <c r="F388" i="8"/>
  <c r="G388" i="8"/>
  <c r="E388" i="8"/>
  <c r="D388" i="8"/>
  <c r="F387" i="8"/>
  <c r="E387" i="8"/>
  <c r="D387" i="8"/>
  <c r="J386" i="8"/>
  <c r="J390" i="8"/>
  <c r="E386" i="8"/>
  <c r="D386" i="8"/>
  <c r="G385" i="8"/>
  <c r="G384" i="8"/>
  <c r="G383" i="8"/>
  <c r="G382" i="8"/>
  <c r="G381" i="8"/>
  <c r="F381" i="8"/>
  <c r="E381" i="8"/>
  <c r="D381" i="8"/>
  <c r="G380" i="8"/>
  <c r="G379" i="8"/>
  <c r="G378" i="8"/>
  <c r="G377" i="8"/>
  <c r="G376" i="8"/>
  <c r="F376" i="8"/>
  <c r="E376" i="8"/>
  <c r="D376" i="8"/>
  <c r="G375" i="8"/>
  <c r="G374" i="8"/>
  <c r="G373" i="8"/>
  <c r="G372" i="8"/>
  <c r="G371" i="8"/>
  <c r="F371" i="8"/>
  <c r="E371" i="8"/>
  <c r="D371" i="8"/>
  <c r="G370" i="8"/>
  <c r="G369" i="8"/>
  <c r="G368" i="8"/>
  <c r="G367" i="8"/>
  <c r="G366" i="8"/>
  <c r="F366" i="8"/>
  <c r="E366" i="8"/>
  <c r="D366" i="8"/>
  <c r="G365" i="8"/>
  <c r="G364" i="8"/>
  <c r="G363" i="8"/>
  <c r="G362" i="8"/>
  <c r="G361" i="8"/>
  <c r="F361" i="8"/>
  <c r="E361" i="8"/>
  <c r="D361" i="8"/>
  <c r="G360" i="8"/>
  <c r="G359" i="8"/>
  <c r="G358" i="8"/>
  <c r="G357" i="8"/>
  <c r="G356" i="8"/>
  <c r="F356" i="8"/>
  <c r="E356" i="8"/>
  <c r="D356" i="8"/>
  <c r="G355" i="8"/>
  <c r="G354" i="8"/>
  <c r="G353" i="8"/>
  <c r="G352" i="8"/>
  <c r="G351" i="8"/>
  <c r="F351" i="8"/>
  <c r="E351" i="8"/>
  <c r="D351" i="8"/>
  <c r="G350" i="8"/>
  <c r="G349" i="8"/>
  <c r="G348" i="8"/>
  <c r="G347" i="8"/>
  <c r="G346" i="8"/>
  <c r="F346" i="8"/>
  <c r="E346" i="8"/>
  <c r="D346" i="8"/>
  <c r="G345" i="8"/>
  <c r="G344" i="8"/>
  <c r="G343" i="8"/>
  <c r="G342" i="8"/>
  <c r="G341" i="8"/>
  <c r="F341" i="8"/>
  <c r="E341" i="8"/>
  <c r="D341" i="8"/>
  <c r="J340" i="8"/>
  <c r="F340" i="8"/>
  <c r="G340" i="8"/>
  <c r="E340" i="8"/>
  <c r="E335" i="8"/>
  <c r="D340" i="8"/>
  <c r="F339" i="8"/>
  <c r="E339" i="8"/>
  <c r="E334" i="8"/>
  <c r="D339" i="8"/>
  <c r="D334" i="8"/>
  <c r="F338" i="8"/>
  <c r="E338" i="8"/>
  <c r="E333" i="8"/>
  <c r="D338" i="8"/>
  <c r="D333" i="8"/>
  <c r="F337" i="8"/>
  <c r="G337" i="8"/>
  <c r="E337" i="8"/>
  <c r="E332" i="8"/>
  <c r="D337" i="8"/>
  <c r="J336" i="8"/>
  <c r="F336" i="8"/>
  <c r="E336" i="8"/>
  <c r="F334" i="8"/>
  <c r="G334" i="8"/>
  <c r="J333" i="8"/>
  <c r="J331" i="8"/>
  <c r="D326" i="8"/>
  <c r="G322" i="8"/>
  <c r="G321" i="8"/>
  <c r="F321" i="8"/>
  <c r="E321" i="8"/>
  <c r="D321" i="8"/>
  <c r="G316" i="8"/>
  <c r="G317" i="8"/>
  <c r="F316" i="8"/>
  <c r="E316" i="8"/>
  <c r="D316" i="8"/>
  <c r="J315" i="8"/>
  <c r="G315" i="8"/>
  <c r="F315" i="8"/>
  <c r="E315" i="8"/>
  <c r="D315" i="8"/>
  <c r="G314" i="8"/>
  <c r="F314" i="8"/>
  <c r="E314" i="8"/>
  <c r="D314" i="8"/>
  <c r="G313" i="8"/>
  <c r="F313" i="8"/>
  <c r="E313" i="8"/>
  <c r="D313" i="8"/>
  <c r="D311" i="8"/>
  <c r="F312" i="8"/>
  <c r="G312" i="8"/>
  <c r="G311" i="8"/>
  <c r="E312" i="8"/>
  <c r="D312" i="8"/>
  <c r="F311" i="8"/>
  <c r="E311" i="8"/>
  <c r="D306" i="8"/>
  <c r="G302" i="8"/>
  <c r="G301" i="8"/>
  <c r="F301" i="8"/>
  <c r="E301" i="8"/>
  <c r="D301" i="8"/>
  <c r="G297" i="8"/>
  <c r="G296" i="8"/>
  <c r="F296" i="8"/>
  <c r="E296" i="8"/>
  <c r="D296" i="8"/>
  <c r="G291" i="8"/>
  <c r="F291" i="8"/>
  <c r="E291" i="8"/>
  <c r="D291" i="8"/>
  <c r="J290" i="8"/>
  <c r="G290" i="8"/>
  <c r="F290" i="8"/>
  <c r="E290" i="8"/>
  <c r="D290" i="8"/>
  <c r="G289" i="8"/>
  <c r="F289" i="8"/>
  <c r="E289" i="8"/>
  <c r="D289" i="8"/>
  <c r="G288" i="8"/>
  <c r="F288" i="8"/>
  <c r="E288" i="8"/>
  <c r="D288" i="8"/>
  <c r="F287" i="8"/>
  <c r="E287" i="8"/>
  <c r="D287" i="8"/>
  <c r="F286" i="8"/>
  <c r="E286" i="8"/>
  <c r="D286" i="8"/>
  <c r="G282" i="8"/>
  <c r="G281" i="8"/>
  <c r="F281" i="8"/>
  <c r="E281" i="8"/>
  <c r="D281" i="8"/>
  <c r="G277" i="8"/>
  <c r="G276" i="8"/>
  <c r="E276" i="8"/>
  <c r="D276" i="8"/>
  <c r="G272" i="8"/>
  <c r="G271" i="8"/>
  <c r="F271" i="8"/>
  <c r="E271" i="8"/>
  <c r="D271" i="8"/>
  <c r="G267" i="8"/>
  <c r="G266" i="8"/>
  <c r="F266" i="8"/>
  <c r="E266" i="8"/>
  <c r="D266" i="8"/>
  <c r="J265" i="8"/>
  <c r="G265" i="8"/>
  <c r="F265" i="8"/>
  <c r="E265" i="8"/>
  <c r="D265" i="8"/>
  <c r="G264" i="8"/>
  <c r="F264" i="8"/>
  <c r="E264" i="8"/>
  <c r="D264" i="8"/>
  <c r="D224" i="8"/>
  <c r="D24" i="8"/>
  <c r="G263" i="8"/>
  <c r="F263" i="8"/>
  <c r="E263" i="8"/>
  <c r="E223" i="8"/>
  <c r="D263" i="8"/>
  <c r="D223" i="8"/>
  <c r="D23" i="8"/>
  <c r="F262" i="8"/>
  <c r="G262" i="8"/>
  <c r="G261" i="8"/>
  <c r="E262" i="8"/>
  <c r="D262" i="8"/>
  <c r="F261" i="8"/>
  <c r="E261" i="8"/>
  <c r="D256" i="8"/>
  <c r="D251" i="8"/>
  <c r="D246" i="8"/>
  <c r="D241" i="8"/>
  <c r="G236" i="8"/>
  <c r="F236" i="8"/>
  <c r="E236" i="8"/>
  <c r="D236" i="8"/>
  <c r="G231" i="8"/>
  <c r="F231" i="8"/>
  <c r="E231" i="8"/>
  <c r="D231" i="8"/>
  <c r="J230" i="8"/>
  <c r="F230" i="8"/>
  <c r="E230" i="8"/>
  <c r="D230" i="8"/>
  <c r="F229" i="8"/>
  <c r="E229" i="8"/>
  <c r="D229" i="8"/>
  <c r="F228" i="8"/>
  <c r="F223" i="8"/>
  <c r="E228" i="8"/>
  <c r="D228" i="8"/>
  <c r="F227" i="8"/>
  <c r="E227" i="8"/>
  <c r="D227" i="8"/>
  <c r="D226" i="8"/>
  <c r="J225" i="8"/>
  <c r="F225" i="8"/>
  <c r="E225" i="8"/>
  <c r="D225" i="8"/>
  <c r="D25" i="8"/>
  <c r="G25" i="8"/>
  <c r="F224" i="8"/>
  <c r="E224" i="8"/>
  <c r="F222" i="8"/>
  <c r="F220" i="8"/>
  <c r="F219" i="8"/>
  <c r="F218" i="8"/>
  <c r="F217" i="8"/>
  <c r="E216" i="8"/>
  <c r="D216" i="8"/>
  <c r="J215" i="8"/>
  <c r="F215" i="8"/>
  <c r="E215" i="8"/>
  <c r="D215" i="8"/>
  <c r="E214" i="8"/>
  <c r="D214" i="8"/>
  <c r="F213" i="8"/>
  <c r="E213" i="8"/>
  <c r="D213" i="8"/>
  <c r="F212" i="8"/>
  <c r="E212" i="8"/>
  <c r="D212" i="8"/>
  <c r="E211" i="8"/>
  <c r="F210" i="8"/>
  <c r="G209" i="8"/>
  <c r="F208" i="8"/>
  <c r="F206" i="8"/>
  <c r="G206" i="8"/>
  <c r="F207" i="8"/>
  <c r="E206" i="8"/>
  <c r="D206" i="8"/>
  <c r="F205" i="8"/>
  <c r="E205" i="8"/>
  <c r="D205" i="8"/>
  <c r="D195" i="8"/>
  <c r="D175" i="8"/>
  <c r="F204" i="8"/>
  <c r="E204" i="8"/>
  <c r="D204" i="8"/>
  <c r="D194" i="8"/>
  <c r="D174" i="8"/>
  <c r="F203" i="8"/>
  <c r="G203" i="8"/>
  <c r="E203" i="8"/>
  <c r="D203" i="8"/>
  <c r="D193" i="8"/>
  <c r="F202" i="8"/>
  <c r="G202" i="8"/>
  <c r="E202" i="8"/>
  <c r="D202" i="8"/>
  <c r="D192" i="8"/>
  <c r="F201" i="8"/>
  <c r="E201" i="8"/>
  <c r="F200" i="8"/>
  <c r="G200" i="8"/>
  <c r="F199" i="8"/>
  <c r="F198" i="8"/>
  <c r="G198" i="8"/>
  <c r="F197" i="8"/>
  <c r="E196" i="8"/>
  <c r="D196" i="8"/>
  <c r="J195" i="8"/>
  <c r="F195" i="8"/>
  <c r="E195" i="8"/>
  <c r="E194" i="8"/>
  <c r="E193" i="8"/>
  <c r="E192" i="8"/>
  <c r="E172" i="8"/>
  <c r="E191" i="8"/>
  <c r="F190" i="8"/>
  <c r="F189" i="8"/>
  <c r="F188" i="8"/>
  <c r="F187" i="8"/>
  <c r="F177" i="8"/>
  <c r="E186" i="8"/>
  <c r="D186" i="8"/>
  <c r="G185" i="8"/>
  <c r="F184" i="8"/>
  <c r="F183" i="8"/>
  <c r="G183" i="8"/>
  <c r="F182" i="8"/>
  <c r="G182" i="8"/>
  <c r="F181" i="8"/>
  <c r="G181" i="8"/>
  <c r="E181" i="8"/>
  <c r="D181" i="8"/>
  <c r="J180" i="8"/>
  <c r="F180" i="8"/>
  <c r="G180" i="8"/>
  <c r="E180" i="8"/>
  <c r="D180" i="8"/>
  <c r="F179" i="8"/>
  <c r="E179" i="8"/>
  <c r="D179" i="8"/>
  <c r="F178" i="8"/>
  <c r="E178" i="8"/>
  <c r="D178" i="8"/>
  <c r="D173" i="8"/>
  <c r="E177" i="8"/>
  <c r="D177" i="8"/>
  <c r="D176" i="8"/>
  <c r="J174" i="8"/>
  <c r="E174" i="8"/>
  <c r="E173" i="8"/>
  <c r="J172" i="8"/>
  <c r="F170" i="8"/>
  <c r="F169" i="8"/>
  <c r="F168" i="8"/>
  <c r="F167" i="8"/>
  <c r="E166" i="8"/>
  <c r="D166" i="8"/>
  <c r="F165" i="8"/>
  <c r="F164" i="8"/>
  <c r="F161" i="8"/>
  <c r="G161" i="8"/>
  <c r="F163" i="8"/>
  <c r="G162" i="8"/>
  <c r="F162" i="8"/>
  <c r="E161" i="8"/>
  <c r="D161" i="8"/>
  <c r="G160" i="8"/>
  <c r="F159" i="8"/>
  <c r="G158" i="8"/>
  <c r="F158" i="8"/>
  <c r="G157" i="8"/>
  <c r="F157" i="8"/>
  <c r="F156" i="8"/>
  <c r="G156" i="8"/>
  <c r="E156" i="8"/>
  <c r="D156" i="8"/>
  <c r="F155" i="8"/>
  <c r="F151" i="8"/>
  <c r="G151" i="8"/>
  <c r="F154" i="8"/>
  <c r="G153" i="8"/>
  <c r="F153" i="8"/>
  <c r="G152" i="8"/>
  <c r="F152" i="8"/>
  <c r="E151" i="8"/>
  <c r="D151" i="8"/>
  <c r="F150" i="8"/>
  <c r="F149" i="8"/>
  <c r="F148" i="8"/>
  <c r="F146" i="8"/>
  <c r="G146" i="8"/>
  <c r="F147" i="8"/>
  <c r="G147" i="8"/>
  <c r="E146" i="8"/>
  <c r="D146" i="8"/>
  <c r="J145" i="8"/>
  <c r="G145" i="8"/>
  <c r="E145" i="8"/>
  <c r="D145" i="8"/>
  <c r="F143" i="8"/>
  <c r="G143" i="8"/>
  <c r="E143" i="8"/>
  <c r="D143" i="8"/>
  <c r="E142" i="8"/>
  <c r="D142" i="8"/>
  <c r="E141" i="8"/>
  <c r="D141" i="8"/>
  <c r="F140" i="8"/>
  <c r="G140" i="8"/>
  <c r="F139" i="8"/>
  <c r="G139" i="8"/>
  <c r="F138" i="8"/>
  <c r="G138" i="8"/>
  <c r="F137" i="8"/>
  <c r="G137" i="8"/>
  <c r="E136" i="8"/>
  <c r="D136" i="8"/>
  <c r="F135" i="8"/>
  <c r="F134" i="8"/>
  <c r="F133" i="8"/>
  <c r="G132" i="8"/>
  <c r="F132" i="8"/>
  <c r="F131" i="8"/>
  <c r="G131" i="8"/>
  <c r="E131" i="8"/>
  <c r="D131" i="8"/>
  <c r="F130" i="8"/>
  <c r="F129" i="8"/>
  <c r="F128" i="8"/>
  <c r="F127" i="8"/>
  <c r="E126" i="8"/>
  <c r="D126" i="8"/>
  <c r="F125" i="8"/>
  <c r="F124" i="8"/>
  <c r="F121" i="8"/>
  <c r="G121" i="8"/>
  <c r="F123" i="8"/>
  <c r="G122" i="8"/>
  <c r="F122" i="8"/>
  <c r="E121" i="8"/>
  <c r="D121" i="8"/>
  <c r="F120" i="8"/>
  <c r="F119" i="8"/>
  <c r="G118" i="8"/>
  <c r="F118" i="8"/>
  <c r="G117" i="8"/>
  <c r="F117" i="8"/>
  <c r="F116" i="8"/>
  <c r="G116" i="8"/>
  <c r="E116" i="8"/>
  <c r="D116" i="8"/>
  <c r="F115" i="8"/>
  <c r="F114" i="8"/>
  <c r="F113" i="8"/>
  <c r="F112" i="8"/>
  <c r="G112" i="8"/>
  <c r="F111" i="8"/>
  <c r="G111" i="8"/>
  <c r="E111" i="8"/>
  <c r="D111" i="8"/>
  <c r="F110" i="8"/>
  <c r="F109" i="8"/>
  <c r="F108" i="8"/>
  <c r="G108" i="8"/>
  <c r="F107" i="8"/>
  <c r="G107" i="8"/>
  <c r="E106" i="8"/>
  <c r="D106" i="8"/>
  <c r="F105" i="8"/>
  <c r="F104" i="8"/>
  <c r="F103" i="8"/>
  <c r="G102" i="8"/>
  <c r="F102" i="8"/>
  <c r="F101" i="8"/>
  <c r="G101" i="8"/>
  <c r="E101" i="8"/>
  <c r="D101" i="8"/>
  <c r="F100" i="8"/>
  <c r="F96" i="8"/>
  <c r="F99" i="8"/>
  <c r="G98" i="8"/>
  <c r="F98" i="8"/>
  <c r="G97" i="8"/>
  <c r="F97" i="8"/>
  <c r="G96" i="8"/>
  <c r="E96" i="8"/>
  <c r="D96" i="8"/>
  <c r="J95" i="8"/>
  <c r="D95" i="8"/>
  <c r="D94" i="8"/>
  <c r="F93" i="8"/>
  <c r="E93" i="8"/>
  <c r="D93" i="8"/>
  <c r="E92" i="8"/>
  <c r="E91" i="8"/>
  <c r="D92" i="8"/>
  <c r="J91" i="8"/>
  <c r="F90" i="8"/>
  <c r="F89" i="8"/>
  <c r="F88" i="8"/>
  <c r="F87" i="8"/>
  <c r="F86" i="8"/>
  <c r="E86" i="8"/>
  <c r="D86" i="8"/>
  <c r="F85" i="8"/>
  <c r="F84" i="8"/>
  <c r="F83" i="8"/>
  <c r="G83" i="8"/>
  <c r="E83" i="8"/>
  <c r="E82" i="8"/>
  <c r="E52" i="8"/>
  <c r="D81" i="8"/>
  <c r="F80" i="8"/>
  <c r="F79" i="8"/>
  <c r="F78" i="8"/>
  <c r="G77" i="8"/>
  <c r="F77" i="8"/>
  <c r="F76" i="8"/>
  <c r="G76" i="8"/>
  <c r="E76" i="8"/>
  <c r="D76" i="8"/>
  <c r="F75" i="8"/>
  <c r="F55" i="8"/>
  <c r="F35" i="8"/>
  <c r="F74" i="8"/>
  <c r="F73" i="8"/>
  <c r="F72" i="8"/>
  <c r="G72" i="8"/>
  <c r="F71" i="8"/>
  <c r="G71" i="8"/>
  <c r="E71" i="8"/>
  <c r="D71" i="8"/>
  <c r="G70" i="8"/>
  <c r="G69" i="8"/>
  <c r="G68" i="8"/>
  <c r="G67" i="8"/>
  <c r="F66" i="8"/>
  <c r="G66" i="8"/>
  <c r="E66" i="8"/>
  <c r="D66" i="8"/>
  <c r="G65" i="8"/>
  <c r="G64" i="8"/>
  <c r="G63" i="8"/>
  <c r="G62" i="8"/>
  <c r="F61" i="8"/>
  <c r="G61" i="8"/>
  <c r="E61" i="8"/>
  <c r="D61" i="8"/>
  <c r="F60" i="8"/>
  <c r="F59" i="8"/>
  <c r="F58" i="8"/>
  <c r="G58" i="8"/>
  <c r="G57" i="8"/>
  <c r="E56" i="8"/>
  <c r="D56" i="8"/>
  <c r="J55" i="8"/>
  <c r="E55" i="8"/>
  <c r="E35" i="8"/>
  <c r="D55" i="8"/>
  <c r="F54" i="8"/>
  <c r="F34" i="8"/>
  <c r="E54" i="8"/>
  <c r="D54" i="8"/>
  <c r="F53" i="8"/>
  <c r="G53" i="8"/>
  <c r="E53" i="8"/>
  <c r="D53" i="8"/>
  <c r="D52" i="8"/>
  <c r="D51" i="8"/>
  <c r="J51" i="8"/>
  <c r="G50" i="8"/>
  <c r="F50" i="8"/>
  <c r="G49" i="8"/>
  <c r="F49" i="8"/>
  <c r="G48" i="8"/>
  <c r="F48" i="8"/>
  <c r="G47" i="8"/>
  <c r="F47" i="8"/>
  <c r="G46" i="8"/>
  <c r="F46" i="8"/>
  <c r="E46" i="8"/>
  <c r="D46" i="8"/>
  <c r="G45" i="8"/>
  <c r="F45" i="8"/>
  <c r="G44" i="8"/>
  <c r="F44" i="8"/>
  <c r="G43" i="8"/>
  <c r="F43" i="8"/>
  <c r="G42" i="8"/>
  <c r="F42" i="8"/>
  <c r="G41" i="8"/>
  <c r="F41" i="8"/>
  <c r="E41" i="8"/>
  <c r="D41" i="8"/>
  <c r="J40" i="8"/>
  <c r="F40" i="8"/>
  <c r="G40" i="8"/>
  <c r="D40" i="8"/>
  <c r="F39" i="8"/>
  <c r="E39" i="8"/>
  <c r="E34" i="8"/>
  <c r="D39" i="8"/>
  <c r="F38" i="8"/>
  <c r="F33" i="8"/>
  <c r="E38" i="8"/>
  <c r="D38" i="8"/>
  <c r="D33" i="8"/>
  <c r="F37" i="8"/>
  <c r="F36" i="8"/>
  <c r="G36" i="8"/>
  <c r="E37" i="8"/>
  <c r="D37" i="8"/>
  <c r="D36" i="8"/>
  <c r="J36" i="8"/>
  <c r="E36" i="8"/>
  <c r="J35" i="8"/>
  <c r="D35" i="8"/>
  <c r="J34" i="8"/>
  <c r="J9" i="8"/>
  <c r="D34" i="8"/>
  <c r="D19" i="8"/>
  <c r="J13" i="8"/>
  <c r="E33" i="8"/>
  <c r="E18" i="8"/>
  <c r="E13" i="8"/>
  <c r="J32" i="8"/>
  <c r="J31" i="8"/>
  <c r="D32" i="8"/>
  <c r="G30" i="8"/>
  <c r="F30" i="8"/>
  <c r="E30" i="8"/>
  <c r="F29" i="8"/>
  <c r="F26" i="8"/>
  <c r="E29" i="8"/>
  <c r="G28" i="8"/>
  <c r="F28" i="8"/>
  <c r="D28" i="8"/>
  <c r="F27" i="8"/>
  <c r="E26" i="8"/>
  <c r="F25" i="8"/>
  <c r="E25" i="8"/>
  <c r="J24" i="8"/>
  <c r="F24" i="8"/>
  <c r="G24" i="8"/>
  <c r="E24" i="8"/>
  <c r="F23" i="8"/>
  <c r="G23" i="8"/>
  <c r="E23" i="8"/>
  <c r="J22" i="8"/>
  <c r="J25" i="8"/>
  <c r="F19" i="8"/>
  <c r="G19" i="8"/>
  <c r="J14" i="8"/>
  <c r="F175" i="8"/>
  <c r="G175" i="8"/>
  <c r="E176" i="8"/>
  <c r="E175" i="8"/>
  <c r="E171" i="8"/>
  <c r="J11" i="8"/>
  <c r="E15" i="8"/>
  <c r="D31" i="8"/>
  <c r="D18" i="8"/>
  <c r="D13" i="8"/>
  <c r="D8" i="8"/>
  <c r="E14" i="8"/>
  <c r="E32" i="8"/>
  <c r="F52" i="8"/>
  <c r="E51" i="8"/>
  <c r="J30" i="8"/>
  <c r="G33" i="8"/>
  <c r="G177" i="8"/>
  <c r="F176" i="8"/>
  <c r="G176" i="8"/>
  <c r="F172" i="8"/>
  <c r="F14" i="8"/>
  <c r="G35" i="8"/>
  <c r="F20" i="8"/>
  <c r="F166" i="8"/>
  <c r="G166" i="8"/>
  <c r="G167" i="8"/>
  <c r="F386" i="8"/>
  <c r="G386" i="8"/>
  <c r="G387" i="8"/>
  <c r="E546" i="8"/>
  <c r="E532" i="8"/>
  <c r="J7" i="8"/>
  <c r="D27" i="8"/>
  <c r="G37" i="8"/>
  <c r="E81" i="8"/>
  <c r="F82" i="8"/>
  <c r="G87" i="8"/>
  <c r="G86" i="8"/>
  <c r="D91" i="8"/>
  <c r="F106" i="8"/>
  <c r="G106" i="8"/>
  <c r="F136" i="8"/>
  <c r="G136" i="8"/>
  <c r="F194" i="8"/>
  <c r="G194" i="8"/>
  <c r="G199" i="8"/>
  <c r="D211" i="8"/>
  <c r="F214" i="8"/>
  <c r="F216" i="8"/>
  <c r="D222" i="8"/>
  <c r="G287" i="8"/>
  <c r="G286" i="8"/>
  <c r="F335" i="8"/>
  <c r="D336" i="8"/>
  <c r="D332" i="8"/>
  <c r="G339" i="8"/>
  <c r="G402" i="8"/>
  <c r="F436" i="8"/>
  <c r="G436" i="8"/>
  <c r="G437" i="8"/>
  <c r="G451" i="8"/>
  <c r="G466" i="8"/>
  <c r="F491" i="8"/>
  <c r="G491" i="8"/>
  <c r="G516" i="8"/>
  <c r="G551" i="8"/>
  <c r="G547" i="8"/>
  <c r="G546" i="8"/>
  <c r="N6" i="2"/>
  <c r="P11" i="2"/>
  <c r="J335" i="8"/>
  <c r="G178" i="8"/>
  <c r="E8" i="8"/>
  <c r="D10" i="8"/>
  <c r="D29" i="8"/>
  <c r="G29" i="8"/>
  <c r="G93" i="8"/>
  <c r="F186" i="8"/>
  <c r="G187" i="8"/>
  <c r="D172" i="8"/>
  <c r="D171" i="8"/>
  <c r="D191" i="8"/>
  <c r="G204" i="8"/>
  <c r="E222" i="8"/>
  <c r="E226" i="8"/>
  <c r="D261" i="8"/>
  <c r="E331" i="8"/>
  <c r="G338" i="8"/>
  <c r="D335" i="8"/>
  <c r="D20" i="8"/>
  <c r="D15" i="8"/>
  <c r="G405" i="8"/>
  <c r="G446" i="8"/>
  <c r="D536" i="8"/>
  <c r="G536" i="8"/>
  <c r="D535" i="8"/>
  <c r="D531" i="8"/>
  <c r="G186" i="8"/>
  <c r="D9" i="8"/>
  <c r="F22" i="8"/>
  <c r="F56" i="8"/>
  <c r="G56" i="8"/>
  <c r="F92" i="8"/>
  <c r="F126" i="8"/>
  <c r="G126" i="8"/>
  <c r="G127" i="8"/>
  <c r="F142" i="8"/>
  <c r="F174" i="8"/>
  <c r="F192" i="8"/>
  <c r="F196" i="8"/>
  <c r="G196" i="8"/>
  <c r="G197" i="8"/>
  <c r="D201" i="8"/>
  <c r="G201" i="8"/>
  <c r="F211" i="8"/>
  <c r="F221" i="8"/>
  <c r="F226" i="8"/>
  <c r="G336" i="8"/>
  <c r="D401" i="8"/>
  <c r="G401" i="8"/>
  <c r="E511" i="8"/>
  <c r="F532" i="8"/>
  <c r="G537" i="8"/>
  <c r="F541" i="8"/>
  <c r="G541" i="8"/>
  <c r="G542" i="8"/>
  <c r="J171" i="8"/>
  <c r="J175" i="8"/>
  <c r="F193" i="8"/>
  <c r="F173" i="8"/>
  <c r="F332" i="8"/>
  <c r="F333" i="8"/>
  <c r="G333" i="8"/>
  <c r="E534" i="8"/>
  <c r="E9" i="8"/>
  <c r="E10" i="8"/>
  <c r="G173" i="8"/>
  <c r="F8" i="8"/>
  <c r="G8" i="8"/>
  <c r="G82" i="8"/>
  <c r="F81" i="8"/>
  <c r="G81" i="8"/>
  <c r="G20" i="8"/>
  <c r="F15" i="8"/>
  <c r="G15" i="8"/>
  <c r="J20" i="8"/>
  <c r="J12" i="8"/>
  <c r="J15" i="8"/>
  <c r="F531" i="8"/>
  <c r="G531" i="8"/>
  <c r="G532" i="8"/>
  <c r="G142" i="8"/>
  <c r="F141" i="8"/>
  <c r="G141" i="8"/>
  <c r="D331" i="8"/>
  <c r="D221" i="8"/>
  <c r="D22" i="8"/>
  <c r="D21" i="8"/>
  <c r="G222" i="8"/>
  <c r="F18" i="8"/>
  <c r="F51" i="8"/>
  <c r="G51" i="8"/>
  <c r="G52" i="8"/>
  <c r="F32" i="8"/>
  <c r="D14" i="8"/>
  <c r="G174" i="8"/>
  <c r="F9" i="8"/>
  <c r="G9" i="8"/>
  <c r="G27" i="8"/>
  <c r="D26" i="8"/>
  <c r="G26" i="8"/>
  <c r="F171" i="8"/>
  <c r="G171" i="8"/>
  <c r="G172" i="8"/>
  <c r="F331" i="8"/>
  <c r="G332" i="8"/>
  <c r="G221" i="8"/>
  <c r="F21" i="8"/>
  <c r="G21" i="8"/>
  <c r="G22" i="8"/>
  <c r="E221" i="8"/>
  <c r="E22" i="8"/>
  <c r="E21" i="8"/>
  <c r="D7" i="8"/>
  <c r="D6" i="8"/>
  <c r="D17" i="8"/>
  <c r="E31" i="8"/>
  <c r="E17" i="8"/>
  <c r="E7" i="8"/>
  <c r="G92" i="8"/>
  <c r="F91" i="8"/>
  <c r="G91" i="8"/>
  <c r="E531" i="8"/>
  <c r="F191" i="8"/>
  <c r="G191" i="8"/>
  <c r="G192" i="8"/>
  <c r="G335" i="8"/>
  <c r="F10" i="8"/>
  <c r="G10" i="8"/>
  <c r="J10" i="8"/>
  <c r="G14" i="8"/>
  <c r="E6" i="8"/>
  <c r="E16" i="8"/>
  <c r="E12" i="8"/>
  <c r="E11" i="8"/>
  <c r="F13" i="8"/>
  <c r="G13" i="8"/>
  <c r="G18" i="8"/>
  <c r="D12" i="8"/>
  <c r="D11" i="8"/>
  <c r="D16" i="8"/>
  <c r="G331" i="8"/>
  <c r="F17" i="8"/>
  <c r="F7" i="8"/>
  <c r="F31" i="8"/>
  <c r="G31" i="8"/>
  <c r="G32" i="8"/>
  <c r="F6" i="8"/>
  <c r="G6" i="8"/>
  <c r="G7" i="8"/>
  <c r="F12" i="8"/>
  <c r="F16" i="8"/>
  <c r="G16" i="8"/>
  <c r="G17" i="8"/>
  <c r="G12" i="8"/>
  <c r="F11" i="8"/>
  <c r="G11" i="8"/>
</calcChain>
</file>

<file path=xl/sharedStrings.xml><?xml version="1.0" encoding="utf-8"?>
<sst xmlns="http://schemas.openxmlformats.org/spreadsheetml/2006/main" count="1421" uniqueCount="518">
  <si>
    <t>МРСХ МО, рыбоперерабатывающие предприятия Мурманской области</t>
  </si>
  <si>
    <t>4.2.1.</t>
  </si>
  <si>
    <t xml:space="preserve">Предоставление государственной финансовой поддержки в форме субсидии не менее 3 береговым рыбоперерабатывающим предприятиям региона </t>
  </si>
  <si>
    <t>4.2.2.</t>
  </si>
  <si>
    <t>Осуществление проверки соблюдения рыбоперерабатывающими предприятиями  условий, целей и порядка предоставления субсидий на возмещение части затрат на уплату процентов по кредитам на закупку сырья и вспомогательных материалов</t>
  </si>
  <si>
    <t>Рассмотрение документов, предоставленных береговыми рыбоперерабатывающими предприятиями, на предмет соблюдения условий, целей и порядка субсидирования</t>
  </si>
  <si>
    <t>Основное мероприятие 3. 
Содействие в улучшении инвестиционного климата для субъектов рыбохозяйственного комплекса</t>
  </si>
  <si>
    <t>Наличие в регионе функционирующего рыбохозяйственного кластера</t>
  </si>
  <si>
    <t xml:space="preserve">МРСХ МО, предприятия рыбохозяйственного комплекса Мурманской области </t>
  </si>
  <si>
    <t>4.3.1.</t>
  </si>
  <si>
    <t xml:space="preserve">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t>
  </si>
  <si>
    <t>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 направленных на стимулирование инвестиций в рыбную отрасль</t>
  </si>
  <si>
    <t>4.3.2.</t>
  </si>
  <si>
    <t>Мониторинг реализации инвестиционных проектов по развитию рыбохозяйственного комплекса на территории Мурманской области</t>
  </si>
  <si>
    <t>Подготовка и предоставление в федеральный орган исполнительной власти в области рыболовства, органы исполнительной власти Мурманской области материалов о ходе реализации приоритетных инвестиционных проектов, направленных на развитие рыбохозяйственного комплекса региона</t>
  </si>
  <si>
    <t>4.3.3.</t>
  </si>
  <si>
    <t>Обеспечение взаимодействия с предприятиями рыбохозяйственного комплекса, использующими региональные налоговые льготы, для проведения оценки эффективности региональных налоговых льгот</t>
  </si>
  <si>
    <t>Доля организаций, предоставивших сведения для проведения оценки эффективности региональных налоговых льгот, в общем количестве организаций рыбохозяйственного комплекса, воспользовавшихся льготой, составит не менее 
60 %</t>
  </si>
  <si>
    <t>4.3.4.</t>
  </si>
  <si>
    <t>Обеспечение взаимодействия с предприятиями рыбохозяйственного комплекса для формирования прогноза потребности в кадрах в рыбной отрасли, в том числе для реализации инвестиционных проектов в рыбохозяйственном комплексе</t>
  </si>
  <si>
    <t>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 соответствующим инвестиционным проектам организаций рыбохозяйственного комплекса Мурманской области</t>
  </si>
  <si>
    <t>4.3.5.</t>
  </si>
  <si>
    <t>Создание и развитие рыбохозяйственного кластера в Мурманской области</t>
  </si>
  <si>
    <t>Наличие в 2019 году подписанного соглашения об участии субъектов хозяйственной деятельности в рыбохозяйственном кластере.
Утверждение и реализация плана развития рыбохозяйственного кластера.</t>
  </si>
  <si>
    <t>4.3.6.</t>
  </si>
  <si>
    <t>Участие в организации ярморочно-выставочных мероприятий, конкурсов по различным направлениям деятельности предприятий рыбопромышленного комплекса, проводимых на территории Мурманской области и за ее пределами</t>
  </si>
  <si>
    <t>Продвижение на рынке продукции рыбной промышленности области, развитие рыбохозяйственного кластера</t>
  </si>
  <si>
    <t>МРСХ МО, предприятия рыбохозяйственного комплекса Мурманской области и их некоммерческие объединения</t>
  </si>
  <si>
    <t>Основное мероприятие 4. Проведение мониторинга состояния рыбопромышленного комплекса</t>
  </si>
  <si>
    <t>4.4.1.</t>
  </si>
  <si>
    <t>Мониторинг цен производителей рыбной продукции Мурманской области</t>
  </si>
  <si>
    <t>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t>
  </si>
  <si>
    <t>4.4.2.</t>
  </si>
  <si>
    <t xml:space="preserve">Мониторинг объектов производства (выращивания) и реализации продукции промышленного рыбоводства </t>
  </si>
  <si>
    <t>Ежеквартальный сбор сведений организаций аквакультуры и ввод сводной информации по региону в систему государственного информационного обеспечения в сфере сельского хозяйства в части рыбоводства</t>
  </si>
  <si>
    <t>4.4.3.</t>
  </si>
  <si>
    <t xml:space="preserve">Подготовка материалов для разработки среднесрочного и долгосрочного прогнозов социально-экономического развития региона в сфере рыбохозяйственного комплекса </t>
  </si>
  <si>
    <t xml:space="preserve">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 утвержденным Правительством Мурманской области </t>
  </si>
  <si>
    <t>4.4.4.</t>
  </si>
  <si>
    <t>Мониторинг реализации мероприятий, осуществляемых в рыбохозяйственном комплексе региона</t>
  </si>
  <si>
    <t>Подготовка и предоставление в установленные сроки  информации в федеральные и региональные органы государственной власти о реализации мероприятий в рыбохозяйственном комплексе Мурманской области</t>
  </si>
  <si>
    <t>4.4.5.</t>
  </si>
  <si>
    <t>Мониторинг социально-экономического положения градо- и поселкообразующих организаций рыбохозяйственного комплекса</t>
  </si>
  <si>
    <t>Ежеквартальный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t>
  </si>
  <si>
    <t>4.5.</t>
  </si>
  <si>
    <t>Основное мероприятие 5. Осуществление государственной поддержки субъектов аквакультуры</t>
  </si>
  <si>
    <t xml:space="preserve">1. Количество сформированных рыбоводных участков (нарастающим итогом). 
2. Прирост объема производства продукции товарной аквакультуры, включая товарную аквакультуру осетровых видов рыб, в рамках инвестиционных проектов, реализуемых с государственной поддержкой.
3. Объем введенных мощностей на объектах, реализуемых в рамках инвестиционных проектов, направленных на развитие товарной аквакультуры, построенных (реконструированных, модернизированных) с государственной поддержкой. </t>
  </si>
  <si>
    <t>МРСХ МО, предприятия аквакультуры Мурманской области</t>
  </si>
  <si>
    <t>4.5.1.</t>
  </si>
  <si>
    <t>Предоставление субсидии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</si>
  <si>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 xml:space="preserve">Предоставление государственной финансовой поддержки в форме субсидии не менее 2 предприятиям аквакультуры региона </t>
  </si>
  <si>
    <t>4.5.2.</t>
  </si>
  <si>
    <t>Осуществление проверки соблюдения условий, целей и порядка предоставления субсидий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</si>
  <si>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 xml:space="preserve">Рассмотрение документов, предоставленных предприятиями аквакультуры, на предмет соблюдения условий, целей и порядка субсидирования </t>
  </si>
  <si>
    <t>4.5.3.</t>
  </si>
  <si>
    <t>Осуществление организационного и технического обеспечения деятельности рабочей группы по развитию аквакультуры Мурманской области</t>
  </si>
  <si>
    <t>Прием и рассмотрение заявок, организация работы Комиссии по определению границ рыбоводных участков Мурманской области; проведение не менее 1 заседания в год</t>
  </si>
  <si>
    <t>4.5.4.</t>
  </si>
  <si>
    <t>Подготовка информационных и аналитических материалов, обеспечение взаимодействия с организациями аквакультуры по вопросам правоприменения в сфере рыбоводства, выработка решений по проблемным вопросам; проведение не менее 1 заседания в год</t>
  </si>
  <si>
    <t>Основное мероприятие 6. 
Осуществление мер по сохранению и пополнению запасов лососевых видов рыб</t>
  </si>
  <si>
    <t xml:space="preserve">МРСХ МО, научные организации, предприятия аквакультуры </t>
  </si>
  <si>
    <t>4.6.1.</t>
  </si>
  <si>
    <t xml:space="preserve">Осуществление рыбохозяйственных мероприятий в целях сохранения водных биологических ресурсов </t>
  </si>
  <si>
    <t>Проведение очистки береговой полосы водных объектов рыбохозяйственного значения от мусора, протяженностью не менее 10 км в год</t>
  </si>
  <si>
    <t>4.6.2.</t>
  </si>
  <si>
    <t xml:space="preserve">Осуществление мероприятий по искусственному воспроизводству ценных видов водных биоресурсов </t>
  </si>
  <si>
    <t>Проведение работ по отсадке производителей водных биоресурсов, отбору половых продуктов, закладке икры, выращиванию молоди рыб и ее выпуску в естественные водоемы Мурманской области в количестве не менее 561,0 тыс. экз.</t>
  </si>
  <si>
    <t>4.6.3.</t>
  </si>
  <si>
    <t>Проведение международных мероприятий по вопросам сохранения и воспроизводства водных биологических ресурсов в СЗФО и Мурманской области</t>
  </si>
  <si>
    <t xml:space="preserve">Обмен опытом  с предприятиями аквакультуры и научными организациями Северо-Запада России и скандинавских стран; проведение не менее 2 мероприятий в год </t>
  </si>
  <si>
    <t>5.</t>
  </si>
  <si>
    <t>Подпрограмма 5 «Обеспечение реализации государственной  программы Мурманской области «Развитие рыбного и сельского хозяйства, регулирование рынков сельскохозяйственной продукции, сырья и продовольствия»</t>
  </si>
  <si>
    <t>5.1.</t>
  </si>
  <si>
    <t>Основное мероприятие 1. Обеспечение реализации государственных функций и предоставления государственных услуг в сфере рыбного, сельского хозяйства, пищевой и перерабатывающей промышленности, регулирования рынка сельскохозяйственной продукции, сырья и продовольствия</t>
  </si>
  <si>
    <t>5.1.1.</t>
  </si>
  <si>
    <t>Обеспечение реализации государственных функций и представления государственных услуг Министерством рыбного и сельского хозяйства Мурманской области</t>
  </si>
  <si>
    <t>Финансовое обеспечение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</si>
  <si>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Обеспечение финансирования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</si>
  <si>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5.2.</t>
  </si>
  <si>
    <t>Основное мероприятие 2. Обеспечение реализации государственных функций и оказания государственных услуг в сфере ветеринарии</t>
  </si>
  <si>
    <t>5.2.1.</t>
  </si>
  <si>
    <t>Обеспечение реализации государственных функций и предоставления государственных услуг Комитетом по ветеринарии Мурманской области</t>
  </si>
  <si>
    <t>Финансовое обеспечение реализации 16 функций Комитета по ветеринарии МО
 и предоставления 5 государственных услуг, оказываемых Комитетом по ветеринарии МО</t>
  </si>
  <si>
    <t>Обеспечено финансирование реализации 16 функций Комитета по ветеринарии МО
 и предоставления 5 государственных услуг, оказываемых Комитетом по ветеринарии МО</t>
  </si>
  <si>
    <t xml:space="preserve">*Состав подпрограмм, основных мероприятий и мероприятий, плановые объемы финансирования, ожидаемые результаты реализации (краткая характеристика) мероприятий, соисполнители, участники и исполнители указываются в соответствии с государственной программой и (или) планом реализации государственной программы в редакции, действующей на конец отчетного периода. </t>
  </si>
  <si>
    <t>**Объемы фактического исполнения указываются в соответствии с фактически понесенными расходами, объемами фактически выполненных работ, оказанных услуг, приобретенных товаров, принятых в установленном порядке конечными исполнителями мероприятий: ИОГВ Мурманской области, администрациями муниципальных образований, физическими и юридическими лицами (включая получателей субсидий). По мероприятиям, предусматривающим оказание государственных услуг (выполнение работ), указывается кассовый расход подведомственных учреждений. По мероприятиям, предусматривающим осуществление мер государственной поддержки физическим или юридическим лицам, индивидуальным предпринимателям в форме грантов, субсидий, в случае если срок предоставления отчетности об использования предоставленных средств для их получателей установлен позднее 20 марта года, следующего за годом перечисления средств, объем фактического исполнения указывается на уровне кассового исполнения ГРБС.</t>
  </si>
  <si>
    <t>***Рассчитывается как отношение объемов фактического исполнения к запланированным объемам, утвержденным в государственной программе и плане ее реализации на конец отчетного периода.</t>
  </si>
  <si>
    <t>****Мероприятие считается выполненным в полном объеме (указывается «Да») в случае, если все запланированные на год функции, работы, услуги выполнены, товары приобретены в полном объеме и в запланированные сроки, фактические результаты реализации мероприятия соответствуют ожидаемым, установленные количественные показатели результативности выполнены не менее чем на 95% от запланированного на год уровня, предусмотренные объемы финансирования по каждому источнику фактически израсходованы не менее чем на 95% от годового объема (кроме случаев наличия обоснования возникновения экономии, в том числе сложившейся по результатам проведения торгов).
Мероприятие считается выполненным частично (указывается «Частично») в случаях, если реализация мероприятия начата, но запланированные на год функции, работы, услуги выполнены, товары приобретены не в полном объеме и (или) установленные количественные показатели результативности выполнены не менее чем на 30% от предусмотренного на отчетный год уровня и (или) предусмотренные объемы финансирования по всем источникам фактически израсходованы не менее чем на 30% от запланированного на отчетный год объема.
Мероприятие считается невыполненным (указывается «Нет») в случаях, если реализация мероприятия не начата либо реализация мероприятия начата, но установленные количественные показатели результативности выполнены менее чем на 30% от предусмотренного на отчетный год уровня и (или) предусмотренные объемы финансирования по всем источникам фактически израсходованы менее чем на 30% от запланированного на отчетный год объема.</t>
  </si>
  <si>
    <t>*****Низкой считается степень освоения средств в I квартале ниже 20% от запланированного на отчетный год объема средств, за 6 месяцев - ниже 45%, за 9 месяцев - ниже 70%, за отчетный год - ниже 95%.</t>
  </si>
  <si>
    <t>Запланировано на 2018 год</t>
  </si>
  <si>
    <t>Субсидия на оказание несвязанной поддержки сельскохозяйственным товаропроизводителям в области растениеводства (софинансируемая часть)</t>
  </si>
  <si>
    <t>Субсидия на повышение продуктивности в молочном скотоводстве (несофинансируемая часть)</t>
  </si>
  <si>
    <t>1.3.9.</t>
  </si>
  <si>
    <r>
      <t>Основное мероприятие 1.  Осуществление регионального государственного ветеринарного надзора и контроля</t>
    </r>
    <r>
      <rPr>
        <b/>
        <sz val="10"/>
        <rFont val="Times New Roman"/>
        <family val="1"/>
        <charset val="204"/>
      </rPr>
      <t/>
    </r>
  </si>
  <si>
    <t>Выплаты (компенсация расходов по оплате коммунальных услуг) производятся согласно фактически представленным документам от работников учреждений</t>
  </si>
  <si>
    <t>Посредством мобильного ветеринарного пункта предоставлены ветеринарные услуги в п. Видяево, Умба, Зеленоборский, Алакуртти</t>
  </si>
  <si>
    <t xml:space="preserve">Перечисление межбюджетных трансфертов (субвенций) производится в соответствии с фактически поступившими заявками от ОМСУ Мурманской области </t>
  </si>
  <si>
    <t xml:space="preserve">Поддержка производства кормовых культур по перечню, утверждаемому приказом МРСХ МО
 </t>
  </si>
  <si>
    <t>Фактические результаты по данному мероприятию будут оценены по итогам года</t>
  </si>
  <si>
    <t xml:space="preserve">Субсидия выплачивается в 4 квартале </t>
  </si>
  <si>
    <t>Субсидия предоставляется по факту приобретения и расходования семян. Срок предоставления докуменов на выплату до 1 июля т.г.</t>
  </si>
  <si>
    <t xml:space="preserve">Реализация мероприятия запланирована в 3 квартале 2018 г. </t>
  </si>
  <si>
    <t>Субсидия предоставляется на возмещение части фактически понесенных затрат. Работы по мелиорации проводятся в летне-осенний период.</t>
  </si>
  <si>
    <t xml:space="preserve">Реализация мероприятия запланирована в 4 квартале 2018 г. </t>
  </si>
  <si>
    <t>Произведена выплата 6 сельскохозяйственным предприятиям.</t>
  </si>
  <si>
    <t>мероприятие планируется к исключению, как исполненное в 2017 году</t>
  </si>
  <si>
    <t>Документы на получение данной субсидии не поступали</t>
  </si>
  <si>
    <t xml:space="preserve">Реализации мероприятия будет осуществлена после предоставления получателями субсидии полного пакета документов </t>
  </si>
  <si>
    <t>Мероприятие планируется к исключению</t>
  </si>
  <si>
    <t>Приобретено 2100 доз семени быков-улучшателей.</t>
  </si>
  <si>
    <t xml:space="preserve">Минстрой МО, АМО с. Варзуга Терского района </t>
  </si>
  <si>
    <t>2016 - ПСД, экспертиза; 2017-2018 - строительство</t>
  </si>
  <si>
    <t>Приложение №2</t>
  </si>
  <si>
    <t>Государственная программа, подпрограмма, объект капитального строительства</t>
  </si>
  <si>
    <t>Общая стоимость объекта, тыс. рублей</t>
  </si>
  <si>
    <t>Источ-ник</t>
  </si>
  <si>
    <t>По состоянию на 01.01.2018, тыс. рублей</t>
  </si>
  <si>
    <t>План на 2018 год, тыс. рублей</t>
  </si>
  <si>
    <t>За 2018 год, тыс. рублей</t>
  </si>
  <si>
    <t>Техническая готовность объекта</t>
  </si>
  <si>
    <t>Остаточная стоимость работ, тыс. рублей</t>
  </si>
  <si>
    <t>Общие кассовые расходы</t>
  </si>
  <si>
    <t>Выполнено работ</t>
  </si>
  <si>
    <t>Кассовые расходы</t>
  </si>
  <si>
    <t>Выполнено за счет средств 2018 года</t>
  </si>
  <si>
    <t>Выполнено за счет остатков прошлых лет</t>
  </si>
  <si>
    <t>Степень выполнения*</t>
  </si>
  <si>
    <t>Подпрограмма "Устойчивое развитие сельских территорий Мурманской области"</t>
  </si>
  <si>
    <t>2.2.2.</t>
  </si>
  <si>
    <t>Выполнение мероприятия запланировано на IV кв.</t>
  </si>
  <si>
    <t>Мероприятие имеет заявительный характер, реализация продолжится в течение года при поступлении заявлений от заинтересованных лиц</t>
  </si>
  <si>
    <t>На основании согласованных Росрыболовством материалов  подготовлены и утверждены изменения в Перечень рыбопромысловых участков Мурманской области (ППМО от 18.04.2018 № 175-ПП)</t>
  </si>
  <si>
    <t>Осуществляется взаимодействие с предприятиями рыбохозяйственного комплекса для определения дополнительной потребности в подготовке специалистов для рыбохозяйственного комплекса региона и о потребности в кадрах организаций, реализующих (планирующих реализовывать) инвестиционные проекты. Информация направлена в Минобрнауки МО и в Комитет по труду и занятости населения Мурманской области</t>
  </si>
  <si>
    <t xml:space="preserve">Осуществлялся сбор данных о текущих ценах на рыбопродукцию производителей Мурманской области, обеспечен ввод данных в систему мониторинга </t>
  </si>
  <si>
    <t>Подготовлена и направлена информация о мероприятиях в сфере рыбохозяйственного комплекса в рамках реализации планов развития региона</t>
  </si>
  <si>
    <t>Осуществление организационного и технического обеспечения деятельности Комиссии по определению границ рыбоводных участков Мурманской области</t>
  </si>
  <si>
    <t>Произведено мечение выращенной и подлежащей выпуску молоди лососевых в количестве 561,0 тыс. шт.</t>
  </si>
  <si>
    <t>МРСХ МО, Мурманский филиал ФГБУ "Главрыбвод"</t>
  </si>
  <si>
    <t>Организована встреча Губернатора Мурманской области М.В. Ковтун  с представителями Министерства торговли, промышленности и рыболовства Норвегии Р. Ангелвик, на которой обсуждались вопросы сотрудничества в рыбохозяйственном комплексе</t>
  </si>
  <si>
    <t>Фактическое исполнение</t>
  </si>
  <si>
    <r>
      <t>Основное мероприятие 3. Обеспечение надлежащего материально-технического и санитарного состояния объектов инфраструктуры ветеринарии</t>
    </r>
    <r>
      <rPr>
        <b/>
        <sz val="10"/>
        <rFont val="Times New Roman"/>
        <family val="1"/>
        <charset val="204"/>
      </rPr>
      <t/>
    </r>
  </si>
  <si>
    <r>
      <t xml:space="preserve">Основное мероприятие 4. Регулирование численности безнадзорных животных </t>
    </r>
    <r>
      <rPr>
        <b/>
        <sz val="10"/>
        <rFont val="Times New Roman"/>
        <family val="1"/>
        <charset val="204"/>
      </rPr>
      <t/>
    </r>
  </si>
  <si>
    <t>В муниципальных образованиях Мурманской области произведены расходы на оплату труда и начисления на выплаты по оплате труда; приобретены канцелярские товары, оргтехника.</t>
  </si>
  <si>
    <t>Выплаты производятся по фактически представленным документам, полное освоение средств планируется осуществить до конца года.</t>
  </si>
  <si>
    <t>Произведена выплата 9 хозяйствам</t>
  </si>
  <si>
    <t>Произведена вылата одному оленеводческому хозяйству</t>
  </si>
  <si>
    <t>Произведена выплата 1 предприятию.</t>
  </si>
  <si>
    <t>Получено положительное заключения экспертизы по инвестпроекту</t>
  </si>
  <si>
    <t>Произведена выплата 2 сельскохозяйственным предприятиям, содержащим племенных животных.</t>
  </si>
  <si>
    <t>Реализация мероприятия планируется с 4 квартала 2018 года</t>
  </si>
  <si>
    <t>Проведён 1 конкурс для осуществления промышленного рыболовства в пресноводных объектах (итоговые протоколы от 25.04.2018 № 2; от 07.05.2018 № 3). По итогам конкурса выявлено 3 победителя с которыми заключены 4 договора о предоставлении РПУ.
Проведён 1 конкурс в целях предоставления в пользование РПУ для обеспечения традиционного образа жизни и осуществления традиционной хозяйственной деятельности саами (протокол от 21.02.2018), выявлен 1 победитель (единственный участник) и заключен 1 договор о предоставлении РПУ</t>
  </si>
  <si>
    <t xml:space="preserve">Рассмотрены заявления 6 пользователей на предоставление водных биоресурсов для организации любительского и спортивного рыболовства. Заключено 125 договоров, на основании которых предоставлено 37,91 тонн водных биоресурсов </t>
  </si>
  <si>
    <t>Субсидии предоставлены 3 организациям береговой рыбопереработки на возмещение затрат по кредитам, привлеченным на закупку сырья и вспомогательных материалов</t>
  </si>
  <si>
    <t>Мероприятие носит заявительный характер, выплата осуществлена по фактически поступившим расчетам размера субсидии по затратам на уплату процентов за истекший период в установленном предельном объеме. Выполнение мероприятия продолжится в течение III-IV кв.</t>
  </si>
  <si>
    <t>Осуществлена проверка соблюдения условий, целей и порядка субсидирования по 4 кредитным договорам. Проверены расчеты размера субсидии и документы к ним, поступившие от 3 организаций</t>
  </si>
  <si>
    <t>Подписано соглашение с Росрыболовством о предоставлении субсидии из федерального бюджета (от 08.02.2018 № 076-09-2018-002). Утверждены изменения в Правила субсидирования  (ППМО от 31.05.2018 № 247-ПП)</t>
  </si>
  <si>
    <t>Прием документов в I полугодии не осуществлялся в связи с необходимостью внесения изменений в правила субсидирования и формы расчетов размера субсидии</t>
  </si>
  <si>
    <t>Подготовлено и проведено 3 заседания комиссии по определению границ рыбоводных участков (РВУ), рассмотрено 9 проектов границ РВУ, утверждены границы 3 РВУ, отменены границы 2 РВУ (приказы МРСХ МО от 30.01.2018 № 12, от 17.05.2018 № 64, от  07.06.2018 № 77)</t>
  </si>
  <si>
    <t xml:space="preserve">25.04.2018 проведено заседание  Комиссии по регулированию добычи анадромных видов рыб в Мурманской области, на котором установлены меры регулирования рыболовства анадромных видов рыб в 2018 году, определены объемы добычи (вылова) семги для промышленного рыболовства - 17,065 тонны, для традиционного рыболовства коренного малочисленного народа Севера (саами) - 1 тонна, для организации любительского и спортивного рыболовства - 62,687 тонны   </t>
  </si>
  <si>
    <t>ВБС</t>
  </si>
  <si>
    <t>МБ</t>
  </si>
  <si>
    <t>Всего</t>
  </si>
  <si>
    <t>1.1.</t>
  </si>
  <si>
    <t xml:space="preserve">Краткая характеристика работ, выполненных за отчетный период, причины отставания </t>
  </si>
  <si>
    <t>Сроки выполнения работ</t>
  </si>
  <si>
    <t>Проектная мощность</t>
  </si>
  <si>
    <t>Соисполнитель (ГРБС), заказчик-застройщик</t>
  </si>
  <si>
    <t>№ п/п</t>
  </si>
  <si>
    <t>1.2.</t>
  </si>
  <si>
    <t>2.1.</t>
  </si>
  <si>
    <t>ЭГП (интегральный показатель эффективности)</t>
  </si>
  <si>
    <t>К3 (степень выполнения мероприятий)</t>
  </si>
  <si>
    <t>К1 (степень достижения показателей)</t>
  </si>
  <si>
    <t>Ответственный исполнитель</t>
  </si>
  <si>
    <t>Государственная программа, подпрограмма</t>
  </si>
  <si>
    <t>Таблица № 11д</t>
  </si>
  <si>
    <t>К2 (динамика значений показателей по сравнению с 2016 годом)</t>
  </si>
  <si>
    <t>*Высокая, средняя, ниже среднего, низкая. Государственная программа считается реализуемой:
- с высоким уровнем эффективности, если значение ЭГП составляет не менее 97%;
- со средним уровнем эффективности, если значение ЭГП составляет не менее 92%.
- с уровнем эффективности ниже среднего, если значение ЭГП составляет не менее 85%.
 - с низким уровнем эффективности, если значение ЭГП составляет менее 85%.</t>
  </si>
  <si>
    <t>2.3.</t>
  </si>
  <si>
    <t>3.1.</t>
  </si>
  <si>
    <t>3.2.</t>
  </si>
  <si>
    <t>3.3.</t>
  </si>
  <si>
    <t>3.4.</t>
  </si>
  <si>
    <t>1.3.</t>
  </si>
  <si>
    <t>1.4.</t>
  </si>
  <si>
    <t>Подпрограмма 4 «Развитие рыбохозяйственного комплекса»</t>
  </si>
  <si>
    <t>4.1.</t>
  </si>
  <si>
    <t>4.2.</t>
  </si>
  <si>
    <t>4.3.</t>
  </si>
  <si>
    <t>4.4.</t>
  </si>
  <si>
    <t>4.6.</t>
  </si>
  <si>
    <t>Число действующих субъектов аквакультуры, охваченных мониторингом показателей объема производства и реализации продукции</t>
  </si>
  <si>
    <t>МРСХ МО</t>
  </si>
  <si>
    <t>Государственная программа 10 "Развитие рыбного и сельского хозяйства, регулирование рынков сельскохозяйственной продукции, сырья и продовольствия"</t>
  </si>
  <si>
    <t>Строительство сельского дома культуры в селе Варзуга</t>
  </si>
  <si>
    <t>200 мест</t>
  </si>
  <si>
    <t>Подпрограмма 3 "Развитие государственной ветеринарной службы Мурманской области"</t>
  </si>
  <si>
    <t>Комитет по ветеринарии Мурманской области</t>
  </si>
  <si>
    <t>Оценка эффективности реализации государственной программы «Развитие рыбного и сельского хозяйства, регулирование рынков сельскохозяйственной продукции, сырья и продовольствия» в 2017 году</t>
  </si>
  <si>
    <t>Оценка</t>
  </si>
  <si>
    <t>10</t>
  </si>
  <si>
    <t>Государственная программа Мурманской области "Развитие рыбного и сельского хозяйства, регулирование рынков сельскохозяйственной продукции, сырья и продовольствия"</t>
  </si>
  <si>
    <t>10.1</t>
  </si>
  <si>
    <t>Подпрограмма 1 «Развитие агропромышленного комплекса»</t>
  </si>
  <si>
    <t>10.2</t>
  </si>
  <si>
    <t>Подпрограмма 2 «Устойчивое развитие сельских территорий Мурманской области» на 2014 - 2017 годы и на период до 2020 года»</t>
  </si>
  <si>
    <t>10.3</t>
  </si>
  <si>
    <t>Подпрограмма 3 «Развитие государственной ветеринарной службы Мурманской области»</t>
  </si>
  <si>
    <t>высокая</t>
  </si>
  <si>
    <t>10.4</t>
  </si>
  <si>
    <t>Таблица 11а</t>
  </si>
  <si>
    <t xml:space="preserve"> № п/п</t>
  </si>
  <si>
    <t>Государственная программа, подпрограмма, основное мероприятие, мероприятие</t>
  </si>
  <si>
    <t>Объемы и источники финансирования (тыс. руб.)</t>
  </si>
  <si>
    <t>Степень освоения средств***, %</t>
  </si>
  <si>
    <t xml:space="preserve">Результаты выполнения мероприятий </t>
  </si>
  <si>
    <t>Соисполнители, участники, исполнители</t>
  </si>
  <si>
    <t>Источник</t>
  </si>
  <si>
    <t>Кассовое исполнение ГРБС</t>
  </si>
  <si>
    <t>Ожидаемые результаты реализации (краткая характеристика) мероприятий в соответствии с планом</t>
  </si>
  <si>
    <t>Фактические результаты реализации (краткая характеристика) мероприятий</t>
  </si>
  <si>
    <t>Выполнение (да/нет/частично)****</t>
  </si>
  <si>
    <t xml:space="preserve">Государственная программа «Развитие рыбного и сельского хозяйства, и регулирование рынков сельскохозяйственной продукции, сырья и продовольствия»
</t>
  </si>
  <si>
    <t>Количество мероприятий, всего, в т.ч.****:</t>
  </si>
  <si>
    <t>МРСХ МО, Комитет по ветеринарии МО,
Минстрой МО, Комитет по культуре и искуству МО, адм. муниципальных образований сельских поселений МО
организации и предприятия АПК,КФХ, ЛПХ, кооперативы</t>
  </si>
  <si>
    <t>ОБ</t>
  </si>
  <si>
    <t>Выполнены в полном объеме</t>
  </si>
  <si>
    <t>ФБ</t>
  </si>
  <si>
    <t>Выполнены частично</t>
  </si>
  <si>
    <t>Не выполнены</t>
  </si>
  <si>
    <t>Степень выполнения мероприятий</t>
  </si>
  <si>
    <t>Государственная программа «Развитие рыбного и сельского хозяйства, и регулирование рынков сельскохозяйственной продукции, сырья и продовольствия»
По ИОГВ</t>
  </si>
  <si>
    <t>Министерство рыбного и сельского хозяйства Мурманской области</t>
  </si>
  <si>
    <t>Комитет по ветеринарии МО</t>
  </si>
  <si>
    <t>Минстрой МО</t>
  </si>
  <si>
    <t>1.</t>
  </si>
  <si>
    <t xml:space="preserve">Подпрограмма 1 "Развитие агропромышленного комплекса"
</t>
  </si>
  <si>
    <t>МРСХ МО, организации предприятия АПК, КФХ, ЛПХ, кооперативы</t>
  </si>
  <si>
    <t xml:space="preserve">Основное мероприятие. 1. Модернизация производства в агропромышленном комплексе
</t>
  </si>
  <si>
    <t>МРСХ МО, предприятия и организации АПК, КФХ, кооперативы</t>
  </si>
  <si>
    <t>1.1.1.</t>
  </si>
  <si>
    <t>Субсидия на возмещение части затрат производителям пищевой  и перерабатывающей промышленности на обновление и реконструкцию основных фондов</t>
  </si>
  <si>
    <t>Обеспечение реализации ржано-пшеничного хлеба и хлеба первого сорта по фиксированным отпускным и потребительским ценам</t>
  </si>
  <si>
    <t>да</t>
  </si>
  <si>
    <t>МРСХ МО, организации АПК</t>
  </si>
  <si>
    <t>1.1.2.</t>
  </si>
  <si>
    <t>Субсидия на возмещение части затрат на приобретение тракторов и кормоуборочных комбайнов (самоходных и прицепных), почвообрабатывающей и кормозаготовительной техники,  а также техники и оборудования для животноводства</t>
  </si>
  <si>
    <t>Стимулирование обновления сельскохозяйственными товаропроизводителями парка техники и оборудования. Приобретение не менее 3-х единиц техники и (или) оборудовани я ежегодно.</t>
  </si>
  <si>
    <t>МРСХ МО,  предприятия АПК, КФХ, кооперативы</t>
  </si>
  <si>
    <t xml:space="preserve">Основное мероприятие 2. Развитие растениеводства (кормопроизводства)
</t>
  </si>
  <si>
    <t>1.2.1.</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</si>
  <si>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(софинансируемая из федерального бюджета)</t>
  </si>
  <si>
    <t>МРСХ МО, предприятия АПК, КФХ, кооперативы</t>
  </si>
  <si>
    <t>1.2.2.</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</si>
  <si>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(несофинансируемая часть)</t>
  </si>
  <si>
    <t>1.2.3.</t>
  </si>
  <si>
    <t>Субсидия на возмещение части затрат на восстановление внутрихозяйственных мелиоративных систем</t>
  </si>
  <si>
    <t>1.2.4.</t>
  </si>
  <si>
    <t xml:space="preserve">Проведение комплекса посевных, уборочных работ </t>
  </si>
  <si>
    <t>1.2.5.</t>
  </si>
  <si>
    <t>Субсидия на оказание несвязанной поддержки сельскохозяйственным товаропроизводителям в области растениеводства (несофинансируемая часть)</t>
  </si>
  <si>
    <t xml:space="preserve">Основное мероприятие 3. Развитие животноводства, переработки и реализации продукции животноводства 
</t>
  </si>
  <si>
    <t>1.3.1.</t>
  </si>
  <si>
    <t>Субсидия на развитие племенного животноводства</t>
  </si>
  <si>
    <t xml:space="preserve">Возмещение затрат по содержанию племенного маточного поголовья сельскохозяйственных животных
</t>
  </si>
  <si>
    <t>1.3.2.</t>
  </si>
  <si>
    <t>Субсидия на поддержку племенного скотоводства молочного направления организациям агропромышленного комплекса, включенным в государственный племенной регистр</t>
  </si>
  <si>
    <t>Стимулирование разведения племенных животных, а также производство и использования племенной продукции (материала) в селекционных целях</t>
  </si>
  <si>
    <t>1.3.3.</t>
  </si>
  <si>
    <t>Субсидия на повышение продуктивности в молочном скотоводстве (софинансируемая часть из федерального бюджета)</t>
  </si>
  <si>
    <t>Обеспечение условий для производства молока в сельскохозяйственных организациях, крестьянских (фермерских) хозяйствах, у индивидуальных предпринимателей.</t>
  </si>
  <si>
    <t>частично</t>
  </si>
  <si>
    <t>1.3.4.</t>
  </si>
  <si>
    <t>Субсидия на поддержку северного оленеводства</t>
  </si>
  <si>
    <t>Ежегодное сохранение поголовья северных оленей в сельскохозяйственных организациях, КФХ и ИП на уровне не менее предыдущего периода</t>
  </si>
  <si>
    <t>МРСХ МО, предприятия АПК, кооперативы</t>
  </si>
  <si>
    <t>1.3.5.</t>
  </si>
  <si>
    <t>Субсидия на продукцию животноводства сельскохозяйственным товаропроизводителям Мурманской области, за исключением крестьянских (фермерских) хозяйств, индивидуальных предпринимателей и граждан, ведущих личное подсобное хозяйство</t>
  </si>
  <si>
    <t>1.3.6.</t>
  </si>
  <si>
    <t>Субсидия сельскохозяйственным государственным областным (муниципальным) унитарным предприятиям на возмещение части затрат, связанных с приобретением кормов</t>
  </si>
  <si>
    <t xml:space="preserve">Сохранение поголовья коров в субсидируемых хозяйствах на уровне предыдущего периода </t>
  </si>
  <si>
    <t>МРСХ МО, предприятия АПК</t>
  </si>
  <si>
    <t>1.3.7.</t>
  </si>
  <si>
    <t>Субсидия на поддержку звероводства</t>
  </si>
  <si>
    <t xml:space="preserve">Сохранение маточного поголовья пушных зверей в субсидируемых хозяйствах на уровне предыдущего периода, поголовье делового выхода молодняка пушных зверей не менее 2160 голов в год </t>
  </si>
  <si>
    <t>1.3.8.</t>
  </si>
  <si>
    <t>Увеличение уставного фонда  государственного областного унитарного предприятия (племенной репродуктор) "Тулома"</t>
  </si>
  <si>
    <t>Обеспечение к 31.12.2017  следующих показателей эффективности использования бюджетных инвестиций: коэффициент текущей ликвидности - не менее 2,0; доля просроченной кредиторской задолженности - 2,2%.</t>
  </si>
  <si>
    <t xml:space="preserve">Основное мероприятие 4. Поддержка малых форм хозяйствования 
</t>
  </si>
  <si>
    <t>МРСХ МО, КФХ, ЛПХ</t>
  </si>
  <si>
    <t>1.4.1.</t>
  </si>
  <si>
    <t>Субсидия на компенсацию части затрат на приобретение молодняка крупного рогатого скота для откорма</t>
  </si>
  <si>
    <t>Реализация мяса крупного рогатого скота малыми формами хозяйствования в количестве не менее 75 тонн ежегодно</t>
  </si>
  <si>
    <t>МРСХ МО, КФХ</t>
  </si>
  <si>
    <t>1.4.2.</t>
  </si>
  <si>
    <t>Субсидия на возмещение части процентной ставки по долгосрочным, среднесрочным и краткосрочным кредитам, взятым малыми формами хозяйствования</t>
  </si>
  <si>
    <t xml:space="preserve">Стимулирование развития малых форм хозяйствования Мурманской области (предоставление субсидии не менее чем по 4 кредитным договорам в год)  </t>
  </si>
  <si>
    <t>нет</t>
  </si>
  <si>
    <t>1.4.3.</t>
  </si>
  <si>
    <t>Гранты на создание и развитие крестьянских (фермерских) хозяйств и (или) единовременная помощь на бытовое обустройство</t>
  </si>
  <si>
    <t>Создание 3 единиц новых КФХ ежегодно</t>
  </si>
  <si>
    <t>1.4.4.</t>
  </si>
  <si>
    <t>Субсидия на продукцию животноводства сельскохозяйственным товаропроизводителям Мурманской области - крестьянским (фермерским) хозяйствам, индивидуальным предпринимателям</t>
  </si>
  <si>
    <t>1.4.5.</t>
  </si>
  <si>
    <t>Гранты на развитие семейных животноводческих ферм на базе крестьянских (фермерских) хозяйств</t>
  </si>
  <si>
    <t>Предоставление не менее 1 гранта ежегодно в целях создания семейных животноводческих ферм.</t>
  </si>
  <si>
    <t>2.</t>
  </si>
  <si>
    <t>Подпрограмма 2 "Устойчивое развитие сельских территорий Мурманской области на 2014-2017 годы и на период до 2020 года"</t>
  </si>
  <si>
    <t>МРСХ МО, Минстрой МО, Комитет по культуре и искусству МО,
администрации сельских муниципальных образований МО,
организации АПК</t>
  </si>
  <si>
    <t xml:space="preserve">Основное мероприятие 1. Улучшение жилищных условий граждан, проживающих в сельской местности
</t>
  </si>
  <si>
    <t>МРСХ МО,
администрации сельских муниципальных образований МО</t>
  </si>
  <si>
    <t>2.1.1.</t>
  </si>
  <si>
    <t>Ввод (приобретение) жилья для граждан, проживающих в сельской местности (софинансируемая часть)</t>
  </si>
  <si>
    <t>2.1.2.</t>
  </si>
  <si>
    <t>Ввод (приобретение) жилья для граждан, проживающих в сельской местности (несофинансируемая часть)</t>
  </si>
  <si>
    <t xml:space="preserve"> 2.2.</t>
  </si>
  <si>
    <t>Основное мероприятие  2. Обустройство населенных пунктов в сельской местности объектами социальной и инженерной инфраструктуры</t>
  </si>
  <si>
    <t>МРСХ МО, Минстрой МО, Комитет по культуре и искусству МО,
администрации сельских муниципальных образований МО</t>
  </si>
  <si>
    <t>2.2.1.</t>
  </si>
  <si>
    <t>Грантовая поддержка местных инициатив граждан, проживающих в сельской местности</t>
  </si>
  <si>
    <t>Реализация 9 единиц проектов местных инициатив граждан, проживающих в сельской местности, получивших грантовую поддержку.</t>
  </si>
  <si>
    <t>Проекты местных инициатив граждан, проживающих в сельской местности не реализовывались, в связи с отсутствием заявителей.</t>
  </si>
  <si>
    <t>МРСХ МО,                    
администрации сельских муниципальных образований МО</t>
  </si>
  <si>
    <t xml:space="preserve">Строительство сельского дома культуры в селе Варзуга на 200 мест, ввод в эксплуатацию в 2019 году </t>
  </si>
  <si>
    <t>2.2.3.</t>
  </si>
  <si>
    <t>Строительство спортивной площадки (ул. Школьная, с.Тулома.</t>
  </si>
  <si>
    <t>Разработка ПСД в 2016-2017 году в целях строительства спортивной площадки (ул. Школьная, с. Тулома), получение положительного заключения государственной экспертизы и строительство в 2018 году</t>
  </si>
  <si>
    <t xml:space="preserve">МРСХ МО, 
администрация сельского поселения Тулома Кольского района </t>
  </si>
  <si>
    <t xml:space="preserve">Основное мероприятие 3. Обеспечение содействия  подготовке квалифицированных кадров для предприятий АПК региона.
</t>
  </si>
  <si>
    <t>МРСХ МО,             
предприятия АПК</t>
  </si>
  <si>
    <t>2.3.1.</t>
  </si>
  <si>
    <t>Организация работы по направлению на обучение граждан в целях подготовки квалифицированных кадров для предприятий АПК региона</t>
  </si>
  <si>
    <t>Количество абитуриентов направленных на обучение от Мурманской области не мене 3-х человек ежегодно</t>
  </si>
  <si>
    <t>3.</t>
  </si>
  <si>
    <t>3.1.1.</t>
  </si>
  <si>
    <t xml:space="preserve">Организация и проведение проверок по исполнению хозяйствующими субъектами требований ветеринарного законодательства  </t>
  </si>
  <si>
    <t>Пресечение и (или) устранение последствий выявленных нарушений требований  законодательства в области ветеринарии</t>
  </si>
  <si>
    <t>3.1.2.</t>
  </si>
  <si>
    <t>Регистрация и ведение реестра специалистов в области ветеринарии, занимающихся предпринимательской деятельностью на территории Мурманской области</t>
  </si>
  <si>
    <t>Регистрация в установленные сроки ветеринарных специалистов, осуществляющих предпринимательскую деятельность</t>
  </si>
  <si>
    <t>3.1.3.</t>
  </si>
  <si>
    <t>Проведение ветеринарно-санитарного обследования объектов, подконтрольных государственной ветеринарной службе Мурманской области</t>
  </si>
  <si>
    <t>Своевременное проведение ветеринарно-санитарных обследований подконтрольных объектов и выдача заключения об их соответствии (не менее 100 ед. в год)</t>
  </si>
  <si>
    <t>3.1.4.</t>
  </si>
  <si>
    <t>Выдача разрешения на вывоз (ввоз) за (в) пределы Мурманской области животных, продукции и грузов, подконтрольных государственной ветеринарной службе,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t>
  </si>
  <si>
    <t xml:space="preserve">Выдача или отказ в выдаче разрешений на вывоз (ввоз) за (в) пределы Мурманской области животных, продукции и грузов, подконтрольных государственной ветеринарной службе (не менее 200 ед. в год) </t>
  </si>
  <si>
    <t>3.1.5.</t>
  </si>
  <si>
    <t>Выдача заключения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t>
  </si>
  <si>
    <t>3.1.6.</t>
  </si>
  <si>
    <t>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</si>
  <si>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Своевременное 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</si>
  <si>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Основное мероприятие 2. Предупреждение и ликвидация болезней животных и проведение ветеринарно-санитарной экспертизы пищевых продуктов животного происхождения</t>
  </si>
  <si>
    <t>Комитет по ветеринарии МО, ГОБВУ</t>
  </si>
  <si>
    <t>3.2.1.</t>
  </si>
  <si>
    <t>Меры по предотвращению заноса и распространения АЧС на территории Мурманской области</t>
  </si>
  <si>
    <t>Благополучие территории Мурманской области по африканской чуме свиней</t>
  </si>
  <si>
    <t>3.2.2.</t>
  </si>
  <si>
    <t>Осуществление социальной поддержки ветеринарных специалистов, работающих в сельских населенных пунктах или поселках городского типа</t>
  </si>
  <si>
    <t>Предоставление социальной поддержки 
ветеринарным специалистам, работающим в сельских населенных пунктах или поселках городского типа (компенсация расходов по оплате коммунальных услуг)</t>
  </si>
  <si>
    <t>Осуществлена социальная поддержка 
11 ветеринарным специалистам, работающим в сельских населенных пунктах или поселках городского типа</t>
  </si>
  <si>
    <t>3.2.3.</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</si>
  <si>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</si>
  <si>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Обеспечение своевременной оплаты расходов,
 связанных с оплатой проезда и провоза багажа к месту использования отпуска и обратно</t>
  </si>
  <si>
    <t>3.2.4.</t>
  </si>
  <si>
    <t>Субсидия на финансовое обеспечение выполнения государственного задания</t>
  </si>
  <si>
    <t>Проведение: плановых и вынужденных вакцинаций, диагностических и лабораторных исследований на особо опасные болезни животных (птиц) и болезни общие для человека и животных (птиц); ветеринарно-санитарных мероприятий; ветеринарно-санитарной экспертизы сырья и продукции животного происхождения на трихинеллез; учета и контроля за состоянием скотомогильников включая сибиреязвенные; государственного ветеринарного мониторинга остатков запрещенных и вредных веществ в организме живых животных и продуктах животного происхождения; ветеринарных обследований, связанных с содержанием животных; оформление ветеринарных сопроводительных документов.</t>
  </si>
  <si>
    <t>3.3.1.</t>
  </si>
  <si>
    <t>Осуществление текущего ремонта сибиреязвенных скотомогильников и текущего, капитального ремонта объектов недвижимости</t>
  </si>
  <si>
    <t>Поддержание обустройства сибиреязвенных скотомогильников в соответствии с ветеринарно-санитарными требованиями;
своевременное проведение текущего, капитального ремонта зданий государственной ветеринарной службы</t>
  </si>
  <si>
    <t>3.3.2.</t>
  </si>
  <si>
    <t>Приобретение препаратов, инвентаря, оборудования, автотранспорта для ветеринарных учреждений</t>
  </si>
  <si>
    <t>Создание необходимых условий для выполнения в полном объеме противоэпизоотических и ветеринарно-санитарных мероприятий</t>
  </si>
  <si>
    <t>3.3.3.</t>
  </si>
  <si>
    <t>Создание, развитие и сопровождение информационных систем в ветеринарных учреждениях и их структурных подразделениях</t>
  </si>
  <si>
    <t>Обеспечение ветеринарных учреждений и их структурных подразделений необходимыми программно-техническими средствами</t>
  </si>
  <si>
    <t>3.3.4.</t>
  </si>
  <si>
    <t>Организация работы стационарных или мобильных ветеринарных пунктов в муниципальных образованиях</t>
  </si>
  <si>
    <t xml:space="preserve">Организация работы стационарных или мобильных ветеринарных пунктов, не менее чем в одном отдаленном муниципальном образовании 
</t>
  </si>
  <si>
    <t>Комитет по ветеринарии МО, ОМСУ</t>
  </si>
  <si>
    <t>3.4.1.</t>
  </si>
  <si>
    <t xml:space="preserve">Отлов и содержание безнадзорных животных (субвенция бюджетам муниципальных образований) </t>
  </si>
  <si>
    <t>Обеспечение ОМСУ проведения мероприятий по регулированию численности безнадзорных животных</t>
  </si>
  <si>
    <t>3.4.2.</t>
  </si>
  <si>
    <t>Мероприятие будет реализовано в 4 квартале.</t>
  </si>
  <si>
    <t>Организация осуществления органами местного самоуправления государственных полномочий по отлову и содержанию безнадзорных животных (субвенция бюджетам муниципальных образований)</t>
  </si>
  <si>
    <t>Организация ОМСУ  мероприятий по регулированию численности безнадзорных животных</t>
  </si>
  <si>
    <t>3.4.3.</t>
  </si>
  <si>
    <t xml:space="preserve">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t>
  </si>
  <si>
    <t>Ежегодное проведение проверок исполнения ОМСУ переданных государственных полномочий по отлову и содержанию безнадзорных животных в соответствии с утвержденным планом</t>
  </si>
  <si>
    <t>4.</t>
  </si>
  <si>
    <t>МРСХ МО, рыбодобывающие, рыбоперерабатывающие предприятия, предприятия аквакультуры Мурманской области</t>
  </si>
  <si>
    <t xml:space="preserve">Основное мероприятие 1. Организация рыболовства в прибрежной зоне и пресноводных объектах области </t>
  </si>
  <si>
    <t>1. Количество сформированных рыбопромысловых участков (нарастающим итогом). 
 2. Объем выделенных водных биоресурсов  для прибрежного, промышленного рыболовства в пресноводных объектах, любительского и спортивного рыболовства, традиционного рыболовства КМНС в Мурманской области</t>
  </si>
  <si>
    <t>МРСХ МО, ФГБНУ "ПИНРО", рыбодобывающие, рыбоперерабатывающие предприятия Мурманской области, представители коренных малочисленных народов Севера (саами) и их общины</t>
  </si>
  <si>
    <t>4.1.1.</t>
  </si>
  <si>
    <t>4.1.2.</t>
  </si>
  <si>
    <t>Осуществление организационного и технического обеспечения деятельности Комиссии по определению границ рыбопромысловых участков Мурманской области</t>
  </si>
  <si>
    <t>Подготовка информационных материалов, организация работы Комиссии по определению границ рыбопромысловых участков Мурманской области; проведение не менее 2 заседаний в год</t>
  </si>
  <si>
    <t>МРСХ МО, ФГБНУ "ПИНРО"</t>
  </si>
  <si>
    <t>4.1.3.</t>
  </si>
  <si>
    <t>Согласование перечня рыбопромысловых участков Мурманской области и направление его на утверждение в Правительство Мурманской области</t>
  </si>
  <si>
    <t>Подготовка материалов по проектам границ рыбопромысловых участков,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нормативно-правового акта Правительства Мурманской области об утверждении границ рыбопромысловых участков</t>
  </si>
  <si>
    <t>4.1.4.</t>
  </si>
  <si>
    <t>Осуществление организационного и технического обеспечения деятельности Территориального рыбохозяйственного совета Мурманской области</t>
  </si>
  <si>
    <t>Обеспечение работы Территориального рыбохозяйственного совета Мурманской области; проведение не менее 1 заседания в год</t>
  </si>
  <si>
    <t>4.1.5.</t>
  </si>
  <si>
    <t>МРСХ МО, рыбодобывающие предприятия Мурманской области</t>
  </si>
  <si>
    <t>4.1.6.</t>
  </si>
  <si>
    <t>4.1.7.</t>
  </si>
  <si>
    <t>Выделение пользователям квот (объемов) водных биоресурсов для осуществления промышленного рыболовства в пресноводных объектах области</t>
  </si>
  <si>
    <t xml:space="preserve">Рассмотрение заявок пользователей на предоставление водных биоресурсов; выделение квот (объемов) добычи водных биоресурсов в объеме не менее 50 тонн </t>
  </si>
  <si>
    <t>4.1.8.</t>
  </si>
  <si>
    <t>Предоставление в пользование рыбопромысловых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</si>
  <si>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Проведение не менее 2 конкурсов в год; заключение по итогам конкурсов договоров о предоставлении рыбопромысловых участков</t>
  </si>
  <si>
    <t>МРСХ МО, рыбодобывающие предприятия Мурманской области, представители коренных малочисленных народов Севера (саами) и их общины</t>
  </si>
  <si>
    <t>4.1.9.</t>
  </si>
  <si>
    <t>Подготовка предложений по определению общих допустимых уловов применительно к квотам добычи водных биоресурсов</t>
  </si>
  <si>
    <t>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t>
  </si>
  <si>
    <t>Выделение пользователям квот (объемов) водных биоресурсов для осуществления любительского и спортивного рыболовства в пресноводных объектах области</t>
  </si>
  <si>
    <t>Рассмотрение заявок пользователей на предоставление водных биоресурсов; выделение квот (объемов) добычи водных биоресурсов в объеме не менее 30 тонн</t>
  </si>
  <si>
    <t>Осуществление организационного и технического обеспечения деятельности Комиссии по регулированию добычи анадромных видов рыб в Мурманской области</t>
  </si>
  <si>
    <t>Рассмотрение заявок, организация работы Комиссии по регулированию добычи анадромных видов рыб в Мурманской области;  проведение не менее 1 заседания в год</t>
  </si>
  <si>
    <t>Распределение квот (объемов)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</si>
  <si>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 xml:space="preserve">Рассмотрение заявок на предоставление водных биоресурсов; выделение квот (объемов) добычи водных биоресурсов представителям саами в объеме не менее 375 тонн </t>
  </si>
  <si>
    <t>МРСХ МО, представители коренных малочисленных народов Севера (саами) и их общины</t>
  </si>
  <si>
    <t>1.Число рыбоперерабатывающих организаций, получивших государственную финансовую поддержку
2. Объем введенных мощностей на объектах рыбопереработки, построенных (реконструированных, модернизированных) с государственной поддержкой</t>
  </si>
  <si>
    <t>Мероприятие носит заявительный характер. Все поступившие  документы рассмотрены. Выполнение мероприятия продолжится в течение III-IV кв.</t>
  </si>
  <si>
    <r>
      <t>Сведения о ходе реализации мероприятий государственной программы «Развитие рыбного и сельского хозяйства, и регулирование рынков сельскохозяйственной продукции, сырья и продовольствия» за</t>
    </r>
    <r>
      <rPr>
        <sz val="14"/>
        <color rgb="FFFF0000"/>
        <rFont val="Times New Roman"/>
        <family val="1"/>
        <charset val="204"/>
      </rPr>
      <t xml:space="preserve">  9 месяцев</t>
    </r>
    <r>
      <rPr>
        <sz val="14"/>
        <rFont val="Times New Roman"/>
        <family val="1"/>
        <charset val="204"/>
      </rPr>
      <t xml:space="preserve"> 2018 года</t>
    </r>
  </si>
  <si>
    <t>Субсидия предоставляется по факту приобретения и расходования семян.</t>
  </si>
  <si>
    <t>За 9 месяцев 2018 года проведено 122 проверки, из них в соответствии с планом – 57. В связи с выявленными нарушениями требований ветеринарного законодательства выдано 70 предписаний, составлено 164 протокола об административных правонарушениях, назначено 109 административных наказания в виде штрафа, 4 - в виде предупреждения. 
Наложено административных штрафов на общую сумму 402,2 тыс. руб.  
 Материалы 44 дел об административных правонарушениях переданы в административные комиссии для рассмотрения по существу.</t>
  </si>
  <si>
    <t>На 01.10.2018  4 ветеринарных специалиста обратились в Комитет для их  регистрации, которые были зарегистрированы в установленные административным регламентом сроки, в т.ч. 1 ИП - переоформлено свидетельство.</t>
  </si>
  <si>
    <t xml:space="preserve">Проведено 67 ветеринарно-санитарных обследований. Выявлены 10 хозяйствующих субъектов, не соответствующих ветеринарно-санитарным требованиям. </t>
  </si>
  <si>
    <t xml:space="preserve">Рассмотрено 177 заявлений на выдачу разрешений на вывоз (ввоз) за (в) пределы Мурманской области животных, продукции и грузов, подконтрольных государственной ветеринарной службе. Выдано 162 разрешения, отказано в 15 случаях. </t>
  </si>
  <si>
    <t>Оформлено 4 заключения, из которых 1 - о запрещении использования продукции по назначению (59298 кг корма для продуктивных животных направлено на уничтожение)</t>
  </si>
  <si>
    <t xml:space="preserve">Своевременно согласовано по 47 заявлениям, по 11 заявлениям отказано. </t>
  </si>
  <si>
    <t>Постановлением Губернатора Мурманской области от 19.07.2018 № 73-ПГ в регионе установлены ограничительные мероприятия по африканской чуме свиней в связи с ввозом инфицированной свноводческой продукции.
Закуплены тест-системы и реагенты для выявления вируса АЧС; пробирки вакуумные и иглы, бирки ушные, перчатки.</t>
  </si>
  <si>
    <t>Реализация части мероприятий запланирована в 4 квартале 2018 г.  (заключены договоры на поставку дератизационных, дезинфицирующих средств, одноразовых комбинезов</t>
  </si>
  <si>
    <t>Произведены выплаты 47 сотрудникам учреждений для оплаты проезда к месту использования отпуска и обратно</t>
  </si>
  <si>
    <t>Проведено: плановых вакцинаций 37,111 тыс.гол.; вынужденных вакцинаций- 5,6 тыс.гол; диагностических исследований 37888 (в том числе отбор проб), лабораторных исследований на особо опасные болезни животных (птиц) и болезни общие для человека и животных (птиц) - 25102 исследований; ветеринарно-санитарных мероприятий - дезинфекция 130470 кв.м; ветеринарно-санитарной экспертизы сырья и продукции животного происхождения на трихинеллез - 6692 экспертиз; проведен государственный ветеринарный мониторинг остатков запрещенных и вредных веществ в организме живых животных и продуктах животного происхождения (отобрано 12 проб при плане-15, по которым проведено 80 исследований, при плане 100); проведено 810 ветеринарных обследования, связанных с содержанием животных; оформлено 1723203 шт. ветеринарных сопроводительных документов при плане - 900000.</t>
  </si>
  <si>
    <t>ГОБВУ "Мурманская облСББЖ": выполнены работы по текущему ремонту сибиреязвенного скотомогильника (Кольский район);
заключены договоры на проведение ремонта помещений ветеринарного участка в ЗАТО г.Заозерск, на проведение ремонта сибиреязвенного скотомогильника в г.п. Никель.
ГОБВУ "Мурманская облветлаборатория": проведен ремонт в здании радиологии, диагностическом отделе ветеринарной лаборатории</t>
  </si>
  <si>
    <t xml:space="preserve">Реализация части мероприятий запланирована в 4 квартале 2018 г. 
 Работы по ремонту объектов недвижимости в лаборатории завершены в сентябре 2018 г., оплата произведена в октябре 2018 г. на сумму 635 тыс.руб.;
 Заключены договоры на выполнение работ по ремонту помещений ветеринарного участка в ЗАТО г.Заозерск, скотомогильника в г.п. Никель со сроком исполнения в 4 квартале 2018 г. </t>
  </si>
  <si>
    <t>ГОБВУ "Мурманская облСББЖ": приобретены материальные запасы для осуществления мероприятий в целях профилактики и борьбы с особо опасными заболеваниями животных (вакуумные системы для забора крови, бирки для идентификации животных). 
ГОБВУ "Мурманская облветлаборатория": приобретено лабораторное оборудование ИФА анализатор,
 лабораторная посудомоечная машина, облучатель-рециркулятор.</t>
  </si>
  <si>
    <t>Обеспечено сопровождение, обновление, настройка программного обеспечения учреждений. Проведены профилактика и ремонт оргтехники.
Заключены договоры на обновление программного обеспечения со сроком исполнения в 4 квартале 2018 г.</t>
  </si>
  <si>
    <t>Реализация части мероприятий запланирована в 4 квартале 2018 г. в соответствии с условиями заключенных договоров.
Заключены договоры в сентябре 2018 г. со сроком исполнения в октябре месяце 2018 г.</t>
  </si>
  <si>
    <t>За 9 месяцев 2018 года фактически отловлено 5721 голов безнадзорных животных, что составило 74,9 % от годового прогнозируемого количества</t>
  </si>
  <si>
    <t xml:space="preserve">Перечисление межбюджетных трансфертов (субвенций) производится в соответствии с фактически поступившими заявками от ОМСУ Мурманской области; причины низкого показателя фактического количества отловленных безнадзорных животных по сравнению с прогнозируемым следующие: 
- погодные условия: интенсивные осадки и низкая температура воздуха (животные прячутся, замерзают фармокологические препараты);
- большое количество объектов закрытого типа, на территории которых доступ закрыт для отлавливающих организаций. 
 </t>
  </si>
  <si>
    <t xml:space="preserve">На 01.10.2018 года проведено 6 проверок ОМСУ. В результате мероприятий по контролю администрации г. Мурманска, г.п. Умба  выданы предписания. 
Проведен контроль выполнения администрациями г.п. Никель и г.п. Кандалакша ранее выданных предписаний (замечания устранены). </t>
  </si>
  <si>
    <t xml:space="preserve">Здание ДК возведено, ведутся внутренние отделочные работы. Завершение строительных работ - 01.12.2018. </t>
  </si>
  <si>
    <t xml:space="preserve">МРСХ МО,   Комитет по культуре и искусству МО, Минстрой МО,                   
администрация МО с.п. Варзуга Терского района </t>
  </si>
  <si>
    <t>Работы ведутся в соответсвии с графиком. Низкий процент освоения средств связан с тем, что плановыми объемами предусмотрено технологическое присоединение к электросетям (контракт от 29.08.2018) и средства на приобретение немонтируемого оборудования (резмещение закупки в октябре 2018 года).</t>
  </si>
  <si>
    <t>Информация о ходе работ на объектах капитального строительства за 9 месяцев 2018 года</t>
  </si>
  <si>
    <t>Здание ДК возведено, ведутся внутренние отделочные работы. Завершение работ - 01.12.2018. 
Работы ведутся в соответсвии с графиком. Низкий процент освоения средств связан с тем, что плановыми объемами предусмотрено технологическое присоединение к электросетям (контракт от 29.08.2018) и средства на приобретение немонтируемого оборудования (резмещение закупки в октябре 2018 года).</t>
  </si>
  <si>
    <t xml:space="preserve">Реализация части мероприятий запланирована в 4 квартале 2018 г. </t>
  </si>
  <si>
    <t xml:space="preserve">Выплаты производятся в соответствии с представленными документами по фактически понесенным хозяйствами затратам. В настоящее время вносятся изменения в ГП в части корректировки показателя и соответствующего перераспределения высвобождающихся средств. </t>
  </si>
  <si>
    <t>Средства по данной маправлению государственной поддержки будут сняты при уточнении бюджета по причине отсутствия потенциальных заемщиков.</t>
  </si>
  <si>
    <t>Причины низкой (менее 70%) степени освоения средств, невыполнения мероприятий</t>
  </si>
  <si>
    <t>Произведена выплата 2 КФХ (реализовано 25 тонн мяса КРС)</t>
  </si>
  <si>
    <t xml:space="preserve">Оборудование для племенного животноводства планируестся к приобретению в 4 квартале 2018 года </t>
  </si>
  <si>
    <t>Выплаты производятся в соответствии с кассовым планом, утвержденным МСХ России. Причиной низкого освоения средств явилось непредоставление пакета документов получателями субсидии</t>
  </si>
  <si>
    <t>Перечисление субсидии производится в соответствии с фактически предоставленными документами</t>
  </si>
  <si>
    <t>Выплаты производятся по фактически представленным документам.</t>
  </si>
  <si>
    <t>Выплаты производятся по фактически представленным документам. Документов для осуществления выплаты не предоставлялось.</t>
  </si>
  <si>
    <t>Заседании Комиссии по определению границ рыбопромысловых участков проведено 22.09.2018. Рассмотрены проекты границ 12 РПУ, согласованы 4 РПУ. По одному РПУ уточнены границы.</t>
  </si>
  <si>
    <t xml:space="preserve">Рассмотрены заявления 16 пользователей на предоставление водных биоресурсов для осуществления промышленного рыболовства. Заключено 129 договор, на основании которых предоставлено 164,9 тонн водных биоресурсов </t>
  </si>
  <si>
    <t>Выполнение мероприятия продолжится в IV кв.</t>
  </si>
  <si>
    <t>Рассмотрены 1381 заявки представителей коренных малочисленных народов Севера на предоставление квот водных биоресурсов; 1375 представителям саами выделено 375 тонн водных биоресурсов (300 тонн трески и 75 тонн пикши) (приказ МРСХ МО от 04.04.2018 № 43).</t>
  </si>
  <si>
    <t>Выполнение мероприятия продолжится в течение IV кв.</t>
  </si>
  <si>
    <t>Совместно с Минэкономразвития МО подготовлена и проведена 13-14 марта т.г.  V Международная конференция «Рыболовство в Арктике: современные вызовы, международные практики, перспективы». МРСХ проведена работа по организации открытия магазина "Портовый" ФГУП "Нацрыбресурс"</t>
  </si>
  <si>
    <t>Осуществлен сбор, анализ и обобщение сведений организаций аквакультуры Мурманской области   о производстве (выращивании) и реализации продукции промышленного рыбоводства за 2017 год, за I квартал и I полугодие 2018 года. Информация  введена в систему государственного информационного обеспечения в сфере сельского хозяйства Минсельхоза России в части рыбоводства</t>
  </si>
  <si>
    <t>Сформирован и представлен в Минэкономразвития МО  прогноз развития рыбохозяйственного комплекса на период до 2025 года</t>
  </si>
  <si>
    <t>Позднее принятие регионального нормативно-правового акта, учитывающего изменения в правила субсидирования, внесенных на федеральном уровне, в связи с необходимостью разъяснений норм, имеющих неоднозначное толкование. Мероприятие носит заявительный характер, выполнение продолжится IV кв.</t>
  </si>
  <si>
    <t>Проверены документы, предоставленные одним предприятием, на предмет соблюдения условий, целей и порядка субсидирования по 3 кредитным договорам, проверены 18 расчетов размера субсидии</t>
  </si>
  <si>
    <t>Выполнение мероприятия запланировано на на IV кв.</t>
  </si>
  <si>
    <t>Определен участок береговой полосы водных объектов, на котором необходимы мероприятия по очистке от мусора. 
Заключены договоры на оказание услуг по очистке береговой полосы 
водного объекта рыбохозяйственного значения от мусора с ООО «Аква-сервис» и ООО «ЮКОЛ»</t>
  </si>
  <si>
    <t>Завершение выполнения мероприятия запланировано на IV кв.</t>
  </si>
  <si>
    <t>Работы по отсадке производителей водных биоресурсов, отбору половых продуктов, закладке икры, выращиванию молоди рыб генерации 2017 года будут производиться в IV квартале</t>
  </si>
  <si>
    <t>Код 
ГРБС</t>
  </si>
  <si>
    <t xml:space="preserve"> 2.2.3</t>
  </si>
  <si>
    <t>Строительство спортивной площадки (ул. Школьная, с. Тулома)</t>
  </si>
  <si>
    <t>МРСХ МО, АСП Тулома Кольского района</t>
  </si>
  <si>
    <t>937,8 кв метров благоустроенная площадь</t>
  </si>
  <si>
    <t xml:space="preserve">ОБ </t>
  </si>
  <si>
    <t xml:space="preserve">ФБ </t>
  </si>
  <si>
    <t xml:space="preserve"> 2.2.2</t>
  </si>
  <si>
    <t>Вступительные испытания прошли 2 абитуриента от Мурманской области, зачислены на 1 курс.</t>
  </si>
  <si>
    <t>Произведена выплата четырем сельским семьям, приобретены квартиры общей площадь.160,9 кв.м</t>
  </si>
  <si>
    <t>Поступили докумены от одной сельской семьи</t>
  </si>
  <si>
    <t>Перечисление субсидии будет осуществлено в ноябре 2018 года</t>
  </si>
  <si>
    <t>За 9 месяцев 2018 года сельскохозяйственными товаропроизводителями с применением механизма субсидирования из регионального бюджета приобретено 29 единиц с/х техники.</t>
  </si>
  <si>
    <t>Выплачено 2 гранта двум вновь созданным КФХ</t>
  </si>
  <si>
    <t>Площадь сельхозугодий, на которых проведены мелиоративные мероприятия, 0,034 тыс. га</t>
  </si>
  <si>
    <t>Сохранение производства и реализации на территории Мурмаснской области субсидируемой продукции животноводства, в том числе молока в количестве не менее 11 тыс. тонн и яиц куриных в количестве не менее 5000 тыс. штук ежегодно.</t>
  </si>
  <si>
    <t>Сохранение производства и реализации на территории Мурмаснской области субсидируемой продукции животноводства, в том числе молока в количестве не менее 1,6 тыс. тонн и яиц перепелиных в количестве не менее 1800 тыс. штук ежегодно.</t>
  </si>
  <si>
    <t>Кол-во семей, улучшивших жилищные условия в рамках реализации мероприятий подпрограммы не менее 2 ежегодно</t>
  </si>
  <si>
    <t>В рамках договора о сотрудничестве Вологодской молочно-хозяйственной академией им. Верещагина предоставлено 2 целевых места для абитуриентов Мурманской области (по направлению ветеринария и технологические машины и оборудования пищевых производств)Вступительные испытания прошли 2 абитуриента от Мурманской области, зачислены на 1 курс.</t>
  </si>
  <si>
    <t>Субсидия предоставляется по факту приобретения и расходования семян. За 9 месяцев 2018 года выплаты произведены 5 хозяйствам , в соответствии с приказом МРСХ МО</t>
  </si>
  <si>
    <t>Произведена выплата 6 сельскохозяйственным предприятиям.субсидируемой продукции животноводства, в том числе молока в количестве 10,5 тыс. тонн и яиц куриных в количестве 6426,3 тыс. штук.</t>
  </si>
  <si>
    <t>По итогам проведенного конкурса, выплата произведена только 2 КФХ</t>
  </si>
  <si>
    <t>Объявлен конкурс, подача документов завершмтся 22 октября 2018 года</t>
  </si>
  <si>
    <t>Основное мероприятие 2. Оказание государственной поддержки предприятиям региона, осуществляющим береговую переработку водных биоресурсов</t>
  </si>
  <si>
    <t>Предоставление субсидии на возмещение части затрат на уплату процентов по кредитным договорам предприятиям, осуществляющим переработку водных биоресурсов или создание береговых производственных мощностей поп переработке водных биоресурсов</t>
  </si>
  <si>
    <t>В Правительство РФ (Медведеву Д.А., Ткачеву А.Н.) направлены обращения о мерах обеспечения сырьем рыбоперерабатывающих мощностей, в том числе создаваемых в рамках инвестиционных проектов. Осуществлено взаимодействие с федеральными органами государственной власти по вопросу существующих мер господдержки субъектам рыбохозяйственного комплекса.  Информация о мерах государственной поддержки инвестиционной деятельности, предоставляемых на федеральном уровне, размещена на сайте МРСХ МО и Инвестиционном портале МО</t>
  </si>
  <si>
    <t>Материалы о ходе реализации инвестиционных проектов в сфере аквакультуры подготовлены  и направлены в Министерство развития промышленности и предпринимательства Мурманской области (№ 13-02/32-АИ от 10.01.2018; № 13-02/885-АА от 06.04.2018), в Департамент регионального развития Министерства экономического развития Российской Федерации (№ 13-02/344-АИ от 07.02.2018), в Департамент регулирования в сфере рыбного хозяйства и аквакультуры (рыбоводства) Минсельхоза России (№ 13-02/351-АИ от 07.02.2018), Департамент информационной политики и специальных проектов
Минсельхоза России (от 12.09.2018 13-02/2266-АИ)</t>
  </si>
  <si>
    <t>Доля организаций, предоставивших сведения для проведения оценки эффективности региональных налоговых льгот, в общем количестве организаций рыбохозяйственного комплекса, воспользовавшихся льготой, составила 100%</t>
  </si>
  <si>
    <t>В результате работы, проведенной в целях создания рыбохозяйственного кластера, в том числе консультации с предприятиями – потенциальными участниками кластера,  выявила отсутствие заинтересованности в кластерной консолидации. Формализация существующего взаимодействия субъектов рыбохозяйственного комплекса в кластерный вид не даст положительного экономического эффекта. Готовятся предложения об исключении мероприятия из Плана реализации госпрограммы</t>
  </si>
  <si>
    <t>Реализация мероприятия проводится в течении года</t>
  </si>
  <si>
    <t xml:space="preserve">Подготовка и выдача заключений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
 </t>
  </si>
  <si>
    <t>ГОБВУ "Мурманская облСББЖ" мероприятия по приобретению в 4 кв. будут продолжены</t>
  </si>
  <si>
    <t>Мероприятия продолжатся в 4 кв</t>
  </si>
  <si>
    <t xml:space="preserve">Произведена выплата 8 КФХ, субсидирована продукция животноводства в том числе: молоко 0,9 тыс. тонн,  яйцо 1051 тыс. штук. Выплата другим получателям не производилась в связи с предоставлением получателями субсидии неполного пакета документов.  </t>
  </si>
  <si>
    <t>Осуществлен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 рыбохозяйственного комплекса за 2017 год, за I квартал 2018 года и за 6 месяцев 2018 года.</t>
  </si>
  <si>
    <t xml:space="preserve">Превышение фактических расходов над запланированными связано с поступлением и расходованием средств резервного фонда РФ в соответствии с заключенным соглашением с МСХ РФ от 10.08.2018 №082-09-2018-528. Данные средства поступили платежным поручением 17.08.2018 (справка об изменении бюджетной росписи от 27.08.2018). Изменения в ГП будут внесены при уточнении бюджета. </t>
  </si>
  <si>
    <t>Выплата субсидии будет продолжена в 4 квартале 2018 года.</t>
  </si>
  <si>
    <t xml:space="preserve">Произведена выплата 1 хозяйству, фактические результаты оцениаются по итога года. </t>
  </si>
  <si>
    <t>реализация мероприятия будет продолжена в 4 квартале 2018 года</t>
  </si>
  <si>
    <t>2017 год - (разработка ПСД), 2018 - 2020 (строительство).</t>
  </si>
  <si>
    <t>Реализация мероприятия запланирована начиная с 2019 года</t>
  </si>
  <si>
    <t>Получено положительное заключения экспертизы по инвестпроекту. Строительство планируют в 4 кв. 2018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</si>
</sst>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р_._-;\-* #,##0.00_р_._-;_-* &quot;-&quot;??_р_._-;_-@_-"/>
    <numFmt numFmtId="165" formatCode="0.0"/>
    <numFmt numFmtId="166" formatCode="0.0%"/>
    <numFmt numFmtId="167" formatCode="#,##0.0"/>
    <numFmt numFmtId="168" formatCode="#,##0.00_ ;\-#,##0.00\ "/>
  </numFmts>
  <fonts count="56" x14ac:knownFonts="1">
    <font>
      <sz val="11"/>
      <color theme="1"/>
      <name val="Calibri"/>
      <family val="2"/>
      <charset val="204"/>
      <scheme val="minor"/>
    </font>
    <font>
      <sz val="8"/>
      <name val="Times New Roman"/>
      <family val="1"/>
      <charset val="204"/>
    </font>
    <font>
      <sz val="10"/>
      <name val="Arial"/>
      <family val="2"/>
      <charset val="204"/>
    </font>
    <font>
      <sz val="11"/>
      <name val="Times New Roman"/>
      <family val="1"/>
      <charset val="204"/>
    </font>
    <font>
      <sz val="12"/>
      <name val="Times New Roman"/>
      <family val="1"/>
      <charset val="204"/>
    </font>
    <font>
      <sz val="12"/>
      <color indexed="8"/>
      <name val="Times New Roman"/>
      <family val="1"/>
      <charset val="204"/>
    </font>
    <font>
      <sz val="12"/>
      <color indexed="8"/>
      <name val="Calibri"/>
      <family val="2"/>
      <charset val="204"/>
    </font>
    <font>
      <sz val="14"/>
      <color indexed="8"/>
      <name val="Calibri"/>
      <family val="2"/>
      <charset val="204"/>
    </font>
    <font>
      <sz val="10"/>
      <color indexed="8"/>
      <name val="Times New Roman"/>
      <family val="1"/>
      <charset val="204"/>
    </font>
    <font>
      <strike/>
      <sz val="12"/>
      <color indexed="10"/>
      <name val="Calibri"/>
      <family val="2"/>
      <charset val="204"/>
    </font>
    <font>
      <strike/>
      <sz val="14"/>
      <color indexed="10"/>
      <name val="Calibri"/>
      <family val="2"/>
      <charset val="204"/>
    </font>
    <font>
      <b/>
      <sz val="12"/>
      <color indexed="8"/>
      <name val="Times New Roman"/>
      <family val="1"/>
      <charset val="204"/>
    </font>
    <font>
      <sz val="11"/>
      <color indexed="8"/>
      <name val="Calibri"/>
      <family val="2"/>
      <charset val="204"/>
    </font>
    <font>
      <b/>
      <sz val="8"/>
      <name val="Times New Roman"/>
      <family val="1"/>
      <charset val="204"/>
    </font>
    <font>
      <sz val="14"/>
      <name val="Times New Roman"/>
      <family val="1"/>
      <charset val="204"/>
    </font>
    <font>
      <sz val="11"/>
      <name val="Calibri"/>
      <family val="2"/>
      <charset val="204"/>
    </font>
    <font>
      <b/>
      <sz val="10"/>
      <name val="Times New Roman"/>
      <family val="1"/>
      <charset val="204"/>
    </font>
    <font>
      <sz val="10"/>
      <name val="Times New Roman"/>
      <family val="1"/>
      <charset val="204"/>
    </font>
    <font>
      <sz val="10"/>
      <name val="Calibri"/>
      <family val="2"/>
      <charset val="204"/>
    </font>
    <font>
      <sz val="10"/>
      <name val="Arial Cyr"/>
      <charset val="204"/>
    </font>
    <font>
      <sz val="11"/>
      <name val="Calibri"/>
      <family val="2"/>
      <charset val="204"/>
    </font>
    <font>
      <sz val="11"/>
      <color indexed="8"/>
      <name val="Times New Roman"/>
      <family val="1"/>
      <charset val="204"/>
    </font>
    <font>
      <b/>
      <sz val="11"/>
      <color indexed="8"/>
      <name val="Times New Roman"/>
      <family val="1"/>
      <charset val="204"/>
    </font>
    <font>
      <sz val="12"/>
      <color indexed="8"/>
      <name val="Times New Roman"/>
      <family val="2"/>
      <charset val="204"/>
    </font>
    <font>
      <sz val="12"/>
      <color indexed="9"/>
      <name val="Times New Roman"/>
      <family val="2"/>
      <charset val="204"/>
    </font>
    <font>
      <sz val="12"/>
      <color indexed="62"/>
      <name val="Times New Roman"/>
      <family val="2"/>
      <charset val="204"/>
    </font>
    <font>
      <b/>
      <sz val="12"/>
      <color indexed="63"/>
      <name val="Times New Roman"/>
      <family val="2"/>
      <charset val="204"/>
    </font>
    <font>
      <b/>
      <sz val="12"/>
      <color indexed="52"/>
      <name val="Times New Roman"/>
      <family val="2"/>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2"/>
      <color indexed="8"/>
      <name val="Times New Roman"/>
      <family val="2"/>
      <charset val="204"/>
    </font>
    <font>
      <b/>
      <sz val="12"/>
      <color indexed="9"/>
      <name val="Times New Roman"/>
      <family val="2"/>
      <charset val="204"/>
    </font>
    <font>
      <b/>
      <sz val="18"/>
      <color indexed="56"/>
      <name val="Cambria"/>
      <family val="2"/>
      <charset val="204"/>
    </font>
    <font>
      <sz val="12"/>
      <color indexed="60"/>
      <name val="Times New Roman"/>
      <family val="2"/>
      <charset val="204"/>
    </font>
    <font>
      <sz val="12"/>
      <color indexed="20"/>
      <name val="Times New Roman"/>
      <family val="2"/>
      <charset val="204"/>
    </font>
    <font>
      <i/>
      <sz val="12"/>
      <color indexed="23"/>
      <name val="Times New Roman"/>
      <family val="2"/>
      <charset val="204"/>
    </font>
    <font>
      <sz val="12"/>
      <color indexed="52"/>
      <name val="Times New Roman"/>
      <family val="2"/>
      <charset val="204"/>
    </font>
    <font>
      <sz val="12"/>
      <color indexed="10"/>
      <name val="Times New Roman"/>
      <family val="2"/>
      <charset val="204"/>
    </font>
    <font>
      <sz val="12"/>
      <color indexed="17"/>
      <name val="Times New Roman"/>
      <family val="2"/>
      <charset val="204"/>
    </font>
    <font>
      <sz val="11"/>
      <color theme="1"/>
      <name val="Calibri"/>
      <family val="2"/>
      <charset val="204"/>
      <scheme val="minor"/>
    </font>
    <font>
      <sz val="14"/>
      <color rgb="FFFF0000"/>
      <name val="Times New Roman"/>
      <family val="1"/>
      <charset val="204"/>
    </font>
    <font>
      <sz val="8"/>
      <color theme="1"/>
      <name val="Times New Roman"/>
      <family val="1"/>
      <charset val="204"/>
    </font>
    <font>
      <sz val="11.5"/>
      <name val="Times New Roman"/>
      <family val="1"/>
      <charset val="204"/>
    </font>
    <font>
      <sz val="10.5"/>
      <name val="Times New Roman"/>
      <family val="1"/>
      <charset val="204"/>
    </font>
    <font>
      <b/>
      <sz val="10.5"/>
      <name val="Times New Roman"/>
      <family val="1"/>
      <charset val="204"/>
    </font>
    <font>
      <sz val="9"/>
      <name val="Times New Roman"/>
      <family val="1"/>
      <charset val="204"/>
    </font>
    <font>
      <sz val="9"/>
      <name val="Arial Cyr"/>
      <charset val="204"/>
    </font>
    <font>
      <sz val="10"/>
      <name val="Cambria"/>
      <family val="1"/>
      <charset val="204"/>
    </font>
    <font>
      <sz val="10.5"/>
      <name val="Arial Cyr"/>
      <charset val="204"/>
    </font>
    <font>
      <sz val="11"/>
      <name val="Arial Cyr"/>
      <charset val="204"/>
    </font>
    <font>
      <strike/>
      <sz val="10"/>
      <name val="Cambria"/>
      <family val="1"/>
      <charset val="204"/>
    </font>
    <font>
      <sz val="11"/>
      <name val="Calibri"/>
      <family val="2"/>
      <charset val="204"/>
      <scheme val="minor"/>
    </font>
    <font>
      <sz val="8"/>
      <color indexed="8"/>
      <name val="Times New Roman"/>
      <family val="1"/>
      <charset val="204"/>
    </font>
    <font>
      <b/>
      <sz val="8"/>
      <color indexed="8"/>
      <name val="Times New Roman"/>
      <family val="1"/>
      <charset val="204"/>
    </font>
    <font>
      <sz val="10"/>
      <color theme="1"/>
      <name val="Times New Roman"/>
      <family val="1"/>
      <charset val="204"/>
    </font>
  </fonts>
  <fills count="18">
    <fill>
      <patternFill patternType="none"/>
    </fill>
    <fill>
      <patternFill patternType="gray125"/>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20"/>
        <bgColor indexed="36"/>
      </patternFill>
    </fill>
    <fill>
      <patternFill patternType="solid">
        <fgColor indexed="49"/>
        <bgColor indexed="40"/>
      </patternFill>
    </fill>
    <fill>
      <patternFill patternType="solid">
        <fgColor indexed="53"/>
        <bgColor indexed="52"/>
      </patternFill>
    </fill>
    <fill>
      <patternFill patternType="solid">
        <fgColor indexed="47"/>
        <bgColor indexed="2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65"/>
        <bgColor indexed="64"/>
      </patternFill>
    </fill>
    <fill>
      <patternFill patternType="solid">
        <fgColor indexed="45"/>
        <bgColor indexed="29"/>
      </patternFill>
    </fill>
    <fill>
      <patternFill patternType="solid">
        <fgColor indexed="26"/>
        <bgColor indexed="9"/>
      </patternFill>
    </fill>
    <fill>
      <patternFill patternType="solid">
        <fgColor indexed="42"/>
        <bgColor indexed="27"/>
      </patternFill>
    </fill>
    <fill>
      <patternFill patternType="solid">
        <fgColor indexed="9"/>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5" fillId="8" borderId="1" applyNumberFormat="0" applyAlignment="0" applyProtection="0"/>
    <xf numFmtId="0" fontId="26" fillId="9" borderId="2" applyNumberFormat="0" applyAlignment="0" applyProtection="0"/>
    <xf numFmtId="0" fontId="27" fillId="9" borderId="1" applyNumberFormat="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1" fillId="0" borderId="6" applyNumberFormat="0" applyFill="0" applyAlignment="0" applyProtection="0"/>
    <xf numFmtId="0" fontId="32" fillId="10" borderId="7" applyNumberFormat="0" applyAlignment="0" applyProtection="0"/>
    <xf numFmtId="0" fontId="33" fillId="0" borderId="0" applyNumberFormat="0" applyFill="0" applyBorder="0" applyAlignment="0" applyProtection="0"/>
    <xf numFmtId="0" fontId="34" fillId="11" borderId="0" applyNumberFormat="0" applyBorder="0" applyAlignment="0" applyProtection="0"/>
    <xf numFmtId="0" fontId="19" fillId="12" borderId="0"/>
    <xf numFmtId="0" fontId="40" fillId="0" borderId="0"/>
    <xf numFmtId="0" fontId="40" fillId="0" borderId="0"/>
    <xf numFmtId="0" fontId="23" fillId="0" borderId="0"/>
    <xf numFmtId="0" fontId="2" fillId="0" borderId="0"/>
    <xf numFmtId="0" fontId="12" fillId="0" borderId="0"/>
    <xf numFmtId="0" fontId="35" fillId="13" borderId="0" applyNumberFormat="0" applyBorder="0" applyAlignment="0" applyProtection="0"/>
    <xf numFmtId="0" fontId="36" fillId="0" borderId="0" applyNumberFormat="0" applyFill="0" applyBorder="0" applyAlignment="0" applyProtection="0"/>
    <xf numFmtId="0" fontId="23" fillId="14" borderId="8" applyNumberFormat="0" applyAlignment="0" applyProtection="0"/>
    <xf numFmtId="9" fontId="2" fillId="0" borderId="0" applyFill="0" applyBorder="0" applyAlignment="0" applyProtection="0"/>
    <xf numFmtId="9" fontId="12" fillId="0" borderId="0" applyFon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164" fontId="2" fillId="0" borderId="0" applyFill="0" applyBorder="0" applyAlignment="0" applyProtection="0"/>
    <xf numFmtId="0" fontId="39" fillId="15" borderId="0" applyNumberFormat="0" applyBorder="0" applyAlignment="0" applyProtection="0"/>
  </cellStyleXfs>
  <cellXfs count="363">
    <xf numFmtId="0" fontId="0" fillId="0" borderId="0" xfId="0"/>
    <xf numFmtId="0" fontId="6" fillId="16" borderId="0" xfId="0" applyFont="1" applyFill="1"/>
    <xf numFmtId="0" fontId="5" fillId="0" borderId="0" xfId="0" applyFont="1" applyAlignment="1">
      <alignment horizontal="right" vertical="center"/>
    </xf>
    <xf numFmtId="0" fontId="6" fillId="0" borderId="0" xfId="0" applyFont="1"/>
    <xf numFmtId="0" fontId="9" fillId="0" borderId="0" xfId="0" applyFont="1"/>
    <xf numFmtId="0" fontId="5" fillId="0" borderId="0" xfId="0" applyFont="1" applyAlignment="1">
      <alignment horizontal="left" vertical="center"/>
    </xf>
    <xf numFmtId="0" fontId="9" fillId="16" borderId="0" xfId="0" applyFont="1" applyFill="1"/>
    <xf numFmtId="0" fontId="5" fillId="16" borderId="0" xfId="0" applyFont="1" applyFill="1" applyAlignment="1">
      <alignment horizontal="left" vertical="center"/>
    </xf>
    <xf numFmtId="0" fontId="6" fillId="16" borderId="0" xfId="0" applyFont="1" applyFill="1" applyAlignment="1">
      <alignment horizontal="left" vertical="center"/>
    </xf>
    <xf numFmtId="0" fontId="4" fillId="16" borderId="10" xfId="0" applyFont="1" applyFill="1" applyBorder="1" applyAlignment="1">
      <alignment vertical="center" wrapText="1"/>
    </xf>
    <xf numFmtId="0" fontId="4" fillId="16" borderId="10" xfId="0" applyFont="1" applyFill="1" applyBorder="1" applyAlignment="1">
      <alignment horizontal="left" vertical="center" wrapText="1"/>
    </xf>
    <xf numFmtId="49" fontId="4" fillId="16" borderId="10" xfId="0" applyNumberFormat="1" applyFont="1" applyFill="1" applyBorder="1" applyAlignment="1">
      <alignment horizontal="left" vertical="center" wrapText="1"/>
    </xf>
    <xf numFmtId="0" fontId="4" fillId="16" borderId="10" xfId="0" applyFont="1" applyFill="1" applyBorder="1" applyAlignment="1">
      <alignment horizontal="center" vertical="center" wrapText="1"/>
    </xf>
    <xf numFmtId="0" fontId="4" fillId="16" borderId="10" xfId="22" applyFont="1" applyFill="1" applyBorder="1" applyAlignment="1" applyProtection="1">
      <alignment horizontal="left" vertical="center" wrapText="1"/>
      <protection hidden="1"/>
    </xf>
    <xf numFmtId="49" fontId="4" fillId="16" borderId="10" xfId="22" applyNumberFormat="1" applyFont="1" applyFill="1" applyBorder="1" applyAlignment="1" applyProtection="1">
      <alignment horizontal="left" vertical="center" wrapText="1"/>
      <protection hidden="1"/>
    </xf>
    <xf numFmtId="49" fontId="4" fillId="16" borderId="10" xfId="0" applyNumberFormat="1" applyFont="1" applyFill="1" applyBorder="1" applyAlignment="1">
      <alignment horizontal="center" vertical="center" wrapText="1"/>
    </xf>
    <xf numFmtId="0" fontId="5" fillId="0" borderId="0" xfId="0" applyNumberFormat="1" applyFont="1" applyAlignment="1"/>
    <xf numFmtId="0" fontId="7" fillId="0" borderId="0" xfId="0" applyFont="1"/>
    <xf numFmtId="0" fontId="10" fillId="0" borderId="0" xfId="0" applyFont="1"/>
    <xf numFmtId="0" fontId="7" fillId="0" borderId="0" xfId="0" applyFont="1" applyAlignment="1">
      <alignment horizontal="center"/>
    </xf>
    <xf numFmtId="0" fontId="7" fillId="0" borderId="0" xfId="0" applyNumberFormat="1" applyFont="1" applyAlignment="1">
      <alignment horizontal="left" vertical="center"/>
    </xf>
    <xf numFmtId="0" fontId="5" fillId="0" borderId="0" xfId="0" applyFont="1" applyAlignment="1">
      <alignment vertical="center"/>
    </xf>
    <xf numFmtId="0" fontId="11" fillId="16" borderId="0" xfId="0" applyFont="1" applyFill="1" applyAlignment="1"/>
    <xf numFmtId="165" fontId="4" fillId="16" borderId="10" xfId="0" applyNumberFormat="1" applyFont="1" applyFill="1" applyBorder="1" applyAlignment="1">
      <alignment horizontal="center" vertical="center" wrapText="1"/>
    </xf>
    <xf numFmtId="0" fontId="17" fillId="17" borderId="0" xfId="0" applyFont="1" applyFill="1"/>
    <xf numFmtId="0" fontId="17" fillId="17" borderId="0" xfId="0" applyNumberFormat="1" applyFont="1" applyFill="1" applyAlignment="1">
      <alignment horizontal="center"/>
    </xf>
    <xf numFmtId="0" fontId="17" fillId="17" borderId="0" xfId="0" applyFont="1" applyFill="1" applyAlignment="1">
      <alignment horizontal="left"/>
    </xf>
    <xf numFmtId="1" fontId="4" fillId="17" borderId="0" xfId="0" applyNumberFormat="1" applyFont="1" applyFill="1" applyAlignment="1">
      <alignment horizontal="center"/>
    </xf>
    <xf numFmtId="167" fontId="4" fillId="17" borderId="0" xfId="0" applyNumberFormat="1" applyFont="1" applyFill="1"/>
    <xf numFmtId="0" fontId="15" fillId="17" borderId="0" xfId="0" applyFont="1" applyFill="1" applyAlignment="1">
      <alignment horizontal="center"/>
    </xf>
    <xf numFmtId="0" fontId="15" fillId="17" borderId="0" xfId="0" applyFont="1" applyFill="1"/>
    <xf numFmtId="0" fontId="18" fillId="17" borderId="0" xfId="0" applyNumberFormat="1" applyFont="1" applyFill="1" applyAlignment="1">
      <alignment horizontal="center"/>
    </xf>
    <xf numFmtId="0" fontId="18" fillId="17" borderId="0" xfId="0" applyFont="1" applyFill="1"/>
    <xf numFmtId="0" fontId="0" fillId="17" borderId="0" xfId="0" applyFont="1" applyFill="1"/>
    <xf numFmtId="0" fontId="0" fillId="17" borderId="0" xfId="0" applyFill="1"/>
    <xf numFmtId="4" fontId="4" fillId="17" borderId="0" xfId="0" applyNumberFormat="1" applyFont="1" applyFill="1"/>
    <xf numFmtId="0" fontId="15" fillId="0" borderId="0" xfId="0" applyFont="1" applyFill="1"/>
    <xf numFmtId="0" fontId="18" fillId="0" borderId="0" xfId="0" applyNumberFormat="1" applyFont="1" applyFill="1" applyAlignment="1">
      <alignment horizontal="center"/>
    </xf>
    <xf numFmtId="0" fontId="17" fillId="0" borderId="0" xfId="0" applyFont="1" applyFill="1" applyAlignment="1">
      <alignment horizontal="left"/>
    </xf>
    <xf numFmtId="1" fontId="4" fillId="0" borderId="0" xfId="0" applyNumberFormat="1" applyFont="1" applyFill="1" applyAlignment="1">
      <alignment horizontal="center"/>
    </xf>
    <xf numFmtId="167" fontId="4" fillId="0" borderId="0" xfId="0" applyNumberFormat="1" applyFont="1" applyFill="1"/>
    <xf numFmtId="0" fontId="17" fillId="0" borderId="0" xfId="0" applyFont="1" applyFill="1"/>
    <xf numFmtId="0" fontId="18" fillId="0" borderId="0" xfId="0" applyFont="1" applyFill="1"/>
    <xf numFmtId="0" fontId="15" fillId="0" borderId="0" xfId="0" applyFont="1" applyFill="1" applyAlignment="1">
      <alignment horizontal="center"/>
    </xf>
    <xf numFmtId="1" fontId="4" fillId="0" borderId="10" xfId="0" applyNumberFormat="1" applyFont="1" applyFill="1" applyBorder="1" applyAlignment="1">
      <alignment horizontal="center" vertical="center" wrapText="1"/>
    </xf>
    <xf numFmtId="167" fontId="4" fillId="0" borderId="10" xfId="0" applyNumberFormat="1" applyFont="1" applyFill="1" applyBorder="1" applyAlignment="1">
      <alignment horizontal="center" vertical="center" wrapText="1"/>
    </xf>
    <xf numFmtId="0" fontId="17" fillId="0" borderId="10" xfId="0" applyFont="1" applyFill="1" applyBorder="1" applyAlignment="1">
      <alignment horizontal="center" vertical="center" wrapText="1"/>
    </xf>
    <xf numFmtId="1" fontId="17" fillId="0" borderId="10" xfId="0" applyNumberFormat="1" applyFont="1" applyFill="1" applyBorder="1" applyAlignment="1">
      <alignment horizontal="center" vertical="center" wrapText="1"/>
    </xf>
    <xf numFmtId="4" fontId="17" fillId="0" borderId="10" xfId="0" applyNumberFormat="1" applyFont="1" applyFill="1" applyBorder="1" applyAlignment="1">
      <alignment horizontal="center" vertical="center"/>
    </xf>
    <xf numFmtId="166" fontId="17" fillId="0" borderId="10" xfId="0" applyNumberFormat="1"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11" xfId="0" applyFont="1" applyFill="1" applyBorder="1" applyAlignment="1">
      <alignment vertical="top"/>
    </xf>
    <xf numFmtId="167" fontId="17" fillId="0" borderId="10" xfId="0" applyNumberFormat="1" applyFont="1" applyFill="1" applyBorder="1" applyAlignment="1">
      <alignment horizontal="center" vertical="center" wrapText="1"/>
    </xf>
    <xf numFmtId="4" fontId="17" fillId="0" borderId="10" xfId="0" applyNumberFormat="1" applyFont="1" applyFill="1" applyBorder="1" applyAlignment="1">
      <alignment horizontal="center" vertical="center" wrapText="1"/>
    </xf>
    <xf numFmtId="0" fontId="17" fillId="0" borderId="12" xfId="0" applyFont="1" applyFill="1" applyBorder="1" applyAlignment="1">
      <alignment vertical="top"/>
    </xf>
    <xf numFmtId="0" fontId="17" fillId="0" borderId="13" xfId="0" applyFont="1" applyFill="1" applyBorder="1" applyAlignment="1">
      <alignment vertical="top"/>
    </xf>
    <xf numFmtId="165" fontId="17" fillId="0" borderId="10" xfId="0" applyNumberFormat="1" applyFont="1" applyFill="1" applyBorder="1" applyAlignment="1">
      <alignment horizontal="center" vertical="center" wrapText="1"/>
    </xf>
    <xf numFmtId="2" fontId="17" fillId="0" borderId="10" xfId="0" applyNumberFormat="1" applyFont="1" applyFill="1" applyBorder="1" applyAlignment="1">
      <alignment horizontal="center" vertical="center" wrapText="1"/>
    </xf>
    <xf numFmtId="2" fontId="17" fillId="0" borderId="10" xfId="0" applyNumberFormat="1" applyFont="1" applyFill="1" applyBorder="1" applyAlignment="1">
      <alignment horizontal="center" vertical="center"/>
    </xf>
    <xf numFmtId="167" fontId="17" fillId="0" borderId="10" xfId="0" applyNumberFormat="1" applyFont="1" applyFill="1" applyBorder="1" applyAlignment="1">
      <alignment horizontal="center" vertical="center"/>
    </xf>
    <xf numFmtId="167" fontId="17" fillId="0" borderId="14"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168" fontId="17" fillId="0" borderId="10" xfId="0" applyNumberFormat="1"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1" fontId="17" fillId="0" borderId="13" xfId="0" applyNumberFormat="1" applyFont="1" applyFill="1" applyBorder="1" applyAlignment="1">
      <alignment horizontal="center" vertical="center" wrapText="1"/>
    </xf>
    <xf numFmtId="4" fontId="17" fillId="0" borderId="13" xfId="0" applyNumberFormat="1" applyFont="1" applyFill="1" applyBorder="1" applyAlignment="1">
      <alignment horizontal="center" vertical="center"/>
    </xf>
    <xf numFmtId="4" fontId="17" fillId="0" borderId="13" xfId="0" applyNumberFormat="1" applyFont="1" applyFill="1" applyBorder="1" applyAlignment="1">
      <alignment horizontal="center" vertical="center" wrapText="1"/>
    </xf>
    <xf numFmtId="0" fontId="17" fillId="0" borderId="13" xfId="0" applyFont="1" applyFill="1" applyBorder="1" applyAlignment="1">
      <alignment horizontal="left" vertical="center" wrapText="1"/>
    </xf>
    <xf numFmtId="0" fontId="17" fillId="0" borderId="13" xfId="0" applyFont="1" applyFill="1" applyBorder="1" applyAlignment="1">
      <alignment horizontal="center" vertical="center" wrapText="1"/>
    </xf>
    <xf numFmtId="9" fontId="17" fillId="0" borderId="10" xfId="0" applyNumberFormat="1" applyFont="1" applyFill="1" applyBorder="1" applyAlignment="1">
      <alignment horizontal="center" vertical="center" wrapText="1"/>
    </xf>
    <xf numFmtId="0" fontId="17" fillId="0" borderId="10" xfId="0" applyFont="1" applyFill="1" applyBorder="1" applyAlignment="1">
      <alignment vertical="center" wrapText="1"/>
    </xf>
    <xf numFmtId="4" fontId="43" fillId="0" borderId="10" xfId="0" applyNumberFormat="1" applyFont="1" applyFill="1" applyBorder="1" applyAlignment="1">
      <alignment horizontal="center" vertical="center"/>
    </xf>
    <xf numFmtId="165" fontId="43" fillId="0" borderId="10" xfId="0" applyNumberFormat="1" applyFont="1" applyFill="1" applyBorder="1" applyAlignment="1">
      <alignment horizontal="center" vertical="center" wrapText="1"/>
    </xf>
    <xf numFmtId="0" fontId="44" fillId="0" borderId="10" xfId="0" applyFont="1" applyFill="1" applyBorder="1" applyAlignment="1">
      <alignment vertical="top" wrapText="1"/>
    </xf>
    <xf numFmtId="0" fontId="45" fillId="0" borderId="10" xfId="0" applyFont="1" applyFill="1" applyBorder="1" applyAlignment="1">
      <alignment vertical="top" wrapText="1"/>
    </xf>
    <xf numFmtId="4" fontId="43" fillId="0" borderId="10" xfId="23" applyNumberFormat="1" applyFont="1" applyFill="1" applyBorder="1" applyAlignment="1">
      <alignment horizontal="center" vertical="center" wrapText="1"/>
    </xf>
    <xf numFmtId="4" fontId="17" fillId="0" borderId="10" xfId="23" applyNumberFormat="1" applyFont="1" applyFill="1" applyBorder="1" applyAlignment="1">
      <alignment horizontal="center" vertical="center" wrapText="1"/>
    </xf>
    <xf numFmtId="166" fontId="44" fillId="0" borderId="10" xfId="0" applyNumberFormat="1" applyFont="1" applyFill="1" applyBorder="1" applyAlignment="1">
      <alignment vertical="center" wrapText="1"/>
    </xf>
    <xf numFmtId="0" fontId="17" fillId="0" borderId="10" xfId="0" applyFont="1" applyFill="1" applyBorder="1" applyAlignment="1">
      <alignment vertical="top" wrapText="1"/>
    </xf>
    <xf numFmtId="166" fontId="17" fillId="0" borderId="10" xfId="0" applyNumberFormat="1" applyFont="1" applyFill="1" applyBorder="1" applyAlignment="1">
      <alignment vertical="center" wrapText="1"/>
    </xf>
    <xf numFmtId="165" fontId="17" fillId="0" borderId="10" xfId="0" applyNumberFormat="1" applyFont="1" applyFill="1" applyBorder="1" applyAlignment="1">
      <alignment horizontal="center" vertical="center"/>
    </xf>
    <xf numFmtId="165" fontId="17" fillId="0" borderId="10" xfId="23" applyNumberFormat="1" applyFont="1" applyFill="1" applyBorder="1" applyAlignment="1">
      <alignment horizontal="center" vertical="center" wrapText="1"/>
    </xf>
    <xf numFmtId="0" fontId="17" fillId="0" borderId="10" xfId="23" applyFont="1" applyFill="1" applyBorder="1" applyAlignment="1">
      <alignment vertical="center" wrapText="1"/>
    </xf>
    <xf numFmtId="0" fontId="0" fillId="0" borderId="10" xfId="0" applyFill="1" applyBorder="1" applyAlignment="1">
      <alignment vertical="center" wrapText="1"/>
    </xf>
    <xf numFmtId="0" fontId="17" fillId="0" borderId="10" xfId="23" applyFont="1" applyFill="1" applyBorder="1" applyAlignment="1">
      <alignment vertical="top" wrapText="1"/>
    </xf>
    <xf numFmtId="166" fontId="17" fillId="0" borderId="10" xfId="23" applyNumberFormat="1" applyFont="1" applyFill="1" applyBorder="1" applyAlignment="1">
      <alignment horizontal="center" vertical="center" wrapText="1"/>
    </xf>
    <xf numFmtId="1" fontId="17" fillId="0" borderId="10" xfId="23" applyNumberFormat="1" applyFont="1" applyFill="1" applyBorder="1" applyAlignment="1">
      <alignment horizontal="center" vertical="center" wrapText="1"/>
    </xf>
    <xf numFmtId="10" fontId="17" fillId="0" borderId="10" xfId="0" applyNumberFormat="1" applyFont="1" applyFill="1" applyBorder="1" applyAlignment="1">
      <alignment horizontal="center" vertical="center" wrapText="1"/>
    </xf>
    <xf numFmtId="4" fontId="17" fillId="0" borderId="10" xfId="0" applyNumberFormat="1" applyFont="1" applyFill="1" applyBorder="1" applyAlignment="1">
      <alignment horizontal="center"/>
    </xf>
    <xf numFmtId="0" fontId="20" fillId="0" borderId="0" xfId="0" applyFont="1" applyFill="1"/>
    <xf numFmtId="0" fontId="0" fillId="0" borderId="0" xfId="0" applyFont="1" applyFill="1"/>
    <xf numFmtId="0" fontId="17" fillId="0" borderId="10" xfId="23" applyFont="1" applyFill="1" applyBorder="1" applyAlignment="1">
      <alignment horizontal="center" vertical="center" wrapText="1"/>
    </xf>
    <xf numFmtId="1" fontId="4" fillId="0" borderId="10" xfId="23" applyNumberFormat="1" applyFont="1" applyFill="1" applyBorder="1" applyAlignment="1">
      <alignment horizontal="center" vertical="center" wrapText="1"/>
    </xf>
    <xf numFmtId="167" fontId="17" fillId="0" borderId="10" xfId="23" applyNumberFormat="1" applyFont="1" applyFill="1" applyBorder="1" applyAlignment="1">
      <alignment horizontal="center" vertical="center" wrapText="1"/>
    </xf>
    <xf numFmtId="0" fontId="0" fillId="0" borderId="0" xfId="0" applyFill="1"/>
    <xf numFmtId="0" fontId="20" fillId="0" borderId="0" xfId="0" applyNumberFormat="1" applyFont="1" applyFill="1" applyAlignment="1">
      <alignment horizontal="center"/>
    </xf>
    <xf numFmtId="0" fontId="20" fillId="0" borderId="0" xfId="0" applyFont="1" applyFill="1" applyAlignment="1">
      <alignment horizontal="center"/>
    </xf>
    <xf numFmtId="0" fontId="17" fillId="0" borderId="0" xfId="0" applyFont="1" applyFill="1" applyAlignment="1">
      <alignment horizontal="left" vertical="center"/>
    </xf>
    <xf numFmtId="4" fontId="4" fillId="0" borderId="0" xfId="0" applyNumberFormat="1" applyFont="1" applyFill="1"/>
    <xf numFmtId="0" fontId="1" fillId="0" borderId="0" xfId="0" applyNumberFormat="1" applyFont="1" applyFill="1" applyAlignment="1">
      <alignment horizontal="left" vertical="top" wrapText="1"/>
    </xf>
    <xf numFmtId="0" fontId="17"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7"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11" xfId="23" applyFont="1" applyFill="1" applyBorder="1" applyAlignment="1">
      <alignment horizontal="center" vertical="center" wrapText="1"/>
    </xf>
    <xf numFmtId="0" fontId="17" fillId="0" borderId="12" xfId="23" applyFont="1" applyFill="1" applyBorder="1" applyAlignment="1">
      <alignment horizontal="center" vertical="center" wrapText="1"/>
    </xf>
    <xf numFmtId="0" fontId="17" fillId="0" borderId="13" xfId="23" applyFont="1" applyFill="1" applyBorder="1" applyAlignment="1">
      <alignment horizontal="center" vertical="center" wrapText="1"/>
    </xf>
    <xf numFmtId="0" fontId="17" fillId="0" borderId="11"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3" xfId="0" applyNumberFormat="1" applyFont="1" applyFill="1" applyBorder="1" applyAlignment="1">
      <alignment horizontal="center"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1" xfId="23" applyNumberFormat="1" applyFont="1" applyFill="1" applyBorder="1" applyAlignment="1">
      <alignment horizontal="left" vertical="center" wrapText="1"/>
    </xf>
    <xf numFmtId="0" fontId="17" fillId="0" borderId="12" xfId="23" applyNumberFormat="1" applyFont="1" applyFill="1" applyBorder="1" applyAlignment="1">
      <alignment horizontal="left" vertical="center" wrapText="1"/>
    </xf>
    <xf numFmtId="0" fontId="17" fillId="0" borderId="13" xfId="23" applyNumberFormat="1" applyFont="1" applyFill="1" applyBorder="1" applyAlignment="1">
      <alignment horizontal="left" vertical="center" wrapText="1"/>
    </xf>
    <xf numFmtId="0" fontId="17" fillId="0" borderId="17" xfId="23" applyFont="1" applyFill="1" applyBorder="1" applyAlignment="1">
      <alignment horizontal="center" vertical="top" wrapText="1"/>
    </xf>
    <xf numFmtId="0" fontId="0" fillId="0" borderId="18" xfId="0" applyFill="1" applyBorder="1" applyAlignment="1">
      <alignment horizontal="center" vertical="top" wrapText="1"/>
    </xf>
    <xf numFmtId="0" fontId="0" fillId="0" borderId="19" xfId="0" applyFill="1" applyBorder="1" applyAlignment="1">
      <alignment horizontal="center" vertical="top" wrapText="1"/>
    </xf>
    <xf numFmtId="0" fontId="17" fillId="0" borderId="17" xfId="23"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3" fillId="0" borderId="10" xfId="23" applyFont="1" applyFill="1" applyBorder="1" applyAlignment="1">
      <alignment horizontal="center" vertical="center" wrapText="1"/>
    </xf>
    <xf numFmtId="0" fontId="17" fillId="0" borderId="10" xfId="0" applyFont="1" applyFill="1" applyBorder="1" applyAlignment="1">
      <alignment horizontal="left" vertical="center" wrapText="1"/>
    </xf>
    <xf numFmtId="0" fontId="52" fillId="0" borderId="10"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7" fillId="0" borderId="11" xfId="23" applyFont="1" applyFill="1" applyBorder="1" applyAlignment="1">
      <alignment horizontal="left" vertical="center" wrapText="1"/>
    </xf>
    <xf numFmtId="0" fontId="17" fillId="0" borderId="12" xfId="23" applyFont="1" applyFill="1" applyBorder="1" applyAlignment="1">
      <alignment horizontal="left" vertical="center" wrapText="1"/>
    </xf>
    <xf numFmtId="0" fontId="17" fillId="0" borderId="13" xfId="23" applyFont="1" applyFill="1" applyBorder="1" applyAlignment="1">
      <alignment horizontal="left" vertical="center" wrapText="1"/>
    </xf>
    <xf numFmtId="0" fontId="17" fillId="0" borderId="11" xfId="23" applyNumberFormat="1" applyFont="1" applyFill="1" applyBorder="1" applyAlignment="1">
      <alignment horizontal="center" vertical="center" wrapText="1"/>
    </xf>
    <xf numFmtId="0" fontId="17" fillId="0" borderId="12" xfId="23" applyNumberFormat="1" applyFont="1" applyFill="1" applyBorder="1" applyAlignment="1">
      <alignment horizontal="center" vertical="center" wrapText="1"/>
    </xf>
    <xf numFmtId="0" fontId="17" fillId="0" borderId="13" xfId="23" applyNumberFormat="1" applyFont="1" applyFill="1" applyBorder="1" applyAlignment="1">
      <alignment horizontal="center" vertical="center" wrapText="1"/>
    </xf>
    <xf numFmtId="0" fontId="17" fillId="0" borderId="11" xfId="0" applyNumberFormat="1" applyFont="1" applyFill="1" applyBorder="1" applyAlignment="1">
      <alignment horizontal="left" vertical="center" wrapText="1"/>
    </xf>
    <xf numFmtId="0" fontId="17" fillId="0" borderId="12" xfId="0" applyNumberFormat="1" applyFont="1" applyFill="1" applyBorder="1" applyAlignment="1">
      <alignment horizontal="left" vertical="center" wrapText="1"/>
    </xf>
    <xf numFmtId="0" fontId="17" fillId="0" borderId="13" xfId="0" applyNumberFormat="1" applyFont="1" applyFill="1" applyBorder="1" applyAlignment="1">
      <alignment horizontal="left" vertical="center" wrapText="1"/>
    </xf>
    <xf numFmtId="0" fontId="17" fillId="0" borderId="10" xfId="23" applyFont="1" applyFill="1" applyBorder="1" applyAlignment="1">
      <alignment horizontal="center" vertical="center" wrapText="1"/>
    </xf>
    <xf numFmtId="0" fontId="52" fillId="0" borderId="12" xfId="0" applyFont="1" applyFill="1" applyBorder="1" applyAlignment="1">
      <alignment horizontal="left" vertical="center" wrapText="1"/>
    </xf>
    <xf numFmtId="0" fontId="52" fillId="0" borderId="13" xfId="0" applyFont="1" applyFill="1" applyBorder="1" applyAlignment="1">
      <alignment horizontal="left" vertical="center" wrapText="1"/>
    </xf>
    <xf numFmtId="0" fontId="18" fillId="0" borderId="11" xfId="0" applyFont="1" applyFill="1" applyBorder="1" applyAlignment="1">
      <alignment horizontal="center"/>
    </xf>
    <xf numFmtId="0" fontId="18" fillId="0" borderId="12" xfId="0" applyFont="1" applyFill="1" applyBorder="1" applyAlignment="1">
      <alignment horizontal="center"/>
    </xf>
    <xf numFmtId="0" fontId="18" fillId="0" borderId="13" xfId="0" applyFont="1" applyFill="1" applyBorder="1" applyAlignment="1">
      <alignment horizontal="center"/>
    </xf>
    <xf numFmtId="0" fontId="15" fillId="0" borderId="12"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0" xfId="0" applyFont="1" applyFill="1" applyBorder="1" applyAlignment="1">
      <alignment horizontal="center" vertical="center" wrapText="1"/>
    </xf>
    <xf numFmtId="14" fontId="17" fillId="0" borderId="17" xfId="0" applyNumberFormat="1" applyFont="1" applyFill="1" applyBorder="1" applyAlignment="1">
      <alignment horizontal="left"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7" fillId="0" borderId="11" xfId="23" applyFont="1" applyFill="1" applyBorder="1" applyAlignment="1">
      <alignment horizontal="center" vertical="top" wrapText="1"/>
    </xf>
    <xf numFmtId="0" fontId="19" fillId="0" borderId="12" xfId="0" applyFont="1" applyFill="1" applyBorder="1" applyAlignment="1">
      <alignment horizontal="center" vertical="top" wrapText="1"/>
    </xf>
    <xf numFmtId="0" fontId="19" fillId="0" borderId="13" xfId="0" applyFont="1" applyFill="1" applyBorder="1" applyAlignment="1">
      <alignment horizontal="center" vertical="top" wrapText="1"/>
    </xf>
    <xf numFmtId="0" fontId="0" fillId="0" borderId="10" xfId="0" applyFont="1" applyFill="1" applyBorder="1" applyAlignment="1">
      <alignment horizontal="center" vertical="center" wrapText="1"/>
    </xf>
    <xf numFmtId="0" fontId="48" fillId="0" borderId="10" xfId="23" applyFont="1" applyFill="1" applyBorder="1" applyAlignment="1">
      <alignment horizontal="center" vertical="center" wrapText="1"/>
    </xf>
    <xf numFmtId="0" fontId="51" fillId="0" borderId="10"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17" fillId="0" borderId="11" xfId="0" applyFont="1" applyFill="1" applyBorder="1" applyAlignment="1">
      <alignment horizontal="center" vertical="top" wrapText="1"/>
    </xf>
    <xf numFmtId="0" fontId="0" fillId="0" borderId="12" xfId="0" applyFont="1" applyFill="1" applyBorder="1" applyAlignment="1">
      <alignment horizontal="center" vertical="top" wrapText="1"/>
    </xf>
    <xf numFmtId="0" fontId="0" fillId="0" borderId="13" xfId="0" applyFont="1" applyFill="1" applyBorder="1" applyAlignment="1">
      <alignment horizontal="center" vertical="top" wrapText="1"/>
    </xf>
    <xf numFmtId="0" fontId="48" fillId="0" borderId="10" xfId="0" applyFont="1" applyFill="1" applyBorder="1" applyAlignment="1">
      <alignment horizontal="center" vertical="center" wrapText="1"/>
    </xf>
    <xf numFmtId="14" fontId="17" fillId="0" borderId="11" xfId="23" applyNumberFormat="1" applyFont="1" applyFill="1" applyBorder="1" applyAlignment="1">
      <alignment horizontal="center" vertical="center" wrapText="1"/>
    </xf>
    <xf numFmtId="49" fontId="17" fillId="0" borderId="11" xfId="23" applyNumberFormat="1" applyFont="1" applyFill="1" applyBorder="1" applyAlignment="1">
      <alignment horizontal="center" vertical="center" wrapText="1"/>
    </xf>
    <xf numFmtId="49" fontId="17" fillId="0" borderId="12" xfId="23" applyNumberFormat="1" applyFont="1" applyFill="1" applyBorder="1" applyAlignment="1">
      <alignment horizontal="center" vertical="center" wrapText="1"/>
    </xf>
    <xf numFmtId="49" fontId="17" fillId="0" borderId="13" xfId="23" applyNumberFormat="1"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44" fillId="0" borderId="10" xfId="23" applyFont="1" applyFill="1" applyBorder="1" applyAlignment="1">
      <alignment horizontal="center" vertical="center" wrapText="1"/>
    </xf>
    <xf numFmtId="0" fontId="49" fillId="0" borderId="10"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14" fontId="17" fillId="0" borderId="12" xfId="23" applyNumberFormat="1" applyFont="1" applyFill="1" applyBorder="1" applyAlignment="1">
      <alignment horizontal="center" vertical="center" wrapText="1"/>
    </xf>
    <xf numFmtId="14" fontId="17" fillId="0" borderId="13" xfId="23" applyNumberFormat="1" applyFont="1" applyFill="1" applyBorder="1" applyAlignment="1">
      <alignment horizontal="center" vertical="center"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17" fillId="0" borderId="13" xfId="0" applyFont="1" applyFill="1" applyBorder="1" applyAlignment="1">
      <alignment horizontal="left" vertical="top" wrapText="1"/>
    </xf>
    <xf numFmtId="0" fontId="0" fillId="0" borderId="12" xfId="0" applyFill="1" applyBorder="1" applyAlignment="1">
      <alignment horizontal="center" vertical="top" wrapText="1"/>
    </xf>
    <xf numFmtId="0" fontId="0" fillId="0" borderId="13" xfId="0" applyFill="1" applyBorder="1" applyAlignment="1">
      <alignment horizontal="center" vertical="top" wrapText="1"/>
    </xf>
    <xf numFmtId="0" fontId="46" fillId="0" borderId="11" xfId="23"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3" fillId="0" borderId="11" xfId="23" applyNumberFormat="1" applyFont="1" applyFill="1" applyBorder="1" applyAlignment="1">
      <alignment horizontal="left" vertical="top" wrapText="1"/>
    </xf>
    <xf numFmtId="0" fontId="3" fillId="0" borderId="12" xfId="23" applyNumberFormat="1" applyFont="1" applyFill="1" applyBorder="1" applyAlignment="1">
      <alignment horizontal="left" vertical="top" wrapText="1"/>
    </xf>
    <xf numFmtId="0" fontId="3" fillId="0" borderId="13" xfId="23" applyNumberFormat="1" applyFont="1" applyFill="1" applyBorder="1" applyAlignment="1">
      <alignment horizontal="left" vertical="top" wrapText="1"/>
    </xf>
    <xf numFmtId="0" fontId="46" fillId="0" borderId="11" xfId="23" applyFont="1" applyFill="1" applyBorder="1" applyAlignment="1">
      <alignment horizontal="center" vertical="top" wrapText="1"/>
    </xf>
    <xf numFmtId="0" fontId="46" fillId="0" borderId="12" xfId="23" applyFont="1" applyFill="1" applyBorder="1" applyAlignment="1">
      <alignment horizontal="center" vertical="top" wrapText="1"/>
    </xf>
    <xf numFmtId="0" fontId="46" fillId="0" borderId="13" xfId="23" applyFont="1" applyFill="1" applyBorder="1" applyAlignment="1">
      <alignment horizontal="center" vertical="top" wrapText="1"/>
    </xf>
    <xf numFmtId="0" fontId="52" fillId="0" borderId="10" xfId="0" applyFont="1" applyFill="1" applyBorder="1" applyAlignment="1">
      <alignment horizontal="center" vertical="center" wrapText="1"/>
    </xf>
    <xf numFmtId="0" fontId="0" fillId="0" borderId="12" xfId="0" applyFill="1" applyBorder="1"/>
    <xf numFmtId="0" fontId="0" fillId="0" borderId="13" xfId="0" applyFill="1" applyBorder="1"/>
    <xf numFmtId="0" fontId="3" fillId="0" borderId="11" xfId="23" applyNumberFormat="1" applyFont="1" applyFill="1" applyBorder="1" applyAlignment="1">
      <alignment horizontal="left" vertical="center" wrapText="1"/>
    </xf>
    <xf numFmtId="0" fontId="3" fillId="0" borderId="12" xfId="23" applyNumberFormat="1" applyFont="1" applyFill="1" applyBorder="1" applyAlignment="1">
      <alignment horizontal="left" vertical="center" wrapText="1"/>
    </xf>
    <xf numFmtId="0" fontId="3" fillId="0" borderId="13" xfId="23" applyNumberFormat="1" applyFont="1" applyFill="1" applyBorder="1" applyAlignment="1">
      <alignment horizontal="left" vertical="center"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17" fillId="0" borderId="12" xfId="0" applyFont="1" applyFill="1" applyBorder="1" applyAlignment="1">
      <alignment horizontal="center" vertical="top" wrapText="1"/>
    </xf>
    <xf numFmtId="0" fontId="17" fillId="0" borderId="13" xfId="0" applyFont="1" applyFill="1" applyBorder="1" applyAlignment="1">
      <alignment horizontal="center" wrapText="1"/>
    </xf>
    <xf numFmtId="16" fontId="17" fillId="0" borderId="11" xfId="0" applyNumberFormat="1" applyFont="1" applyFill="1" applyBorder="1" applyAlignment="1">
      <alignment horizontal="center" vertical="center" wrapText="1"/>
    </xf>
    <xf numFmtId="16" fontId="17" fillId="0" borderId="12" xfId="0" applyNumberFormat="1" applyFont="1" applyFill="1" applyBorder="1" applyAlignment="1">
      <alignment horizontal="center" vertical="center" wrapText="1"/>
    </xf>
    <xf numFmtId="0" fontId="17" fillId="0" borderId="13" xfId="0" applyFont="1" applyFill="1" applyBorder="1" applyAlignment="1">
      <alignment wrapText="1"/>
    </xf>
    <xf numFmtId="0" fontId="17" fillId="0" borderId="17" xfId="0" applyFont="1" applyFill="1" applyBorder="1" applyAlignment="1">
      <alignment vertical="center" wrapText="1"/>
    </xf>
    <xf numFmtId="0" fontId="17" fillId="0" borderId="18" xfId="0" applyFont="1" applyFill="1" applyBorder="1" applyAlignment="1">
      <alignment vertical="center" wrapText="1"/>
    </xf>
    <xf numFmtId="0" fontId="17" fillId="0" borderId="19" xfId="0" applyFont="1" applyFill="1" applyBorder="1" applyAlignment="1">
      <alignment vertical="center" wrapText="1"/>
    </xf>
    <xf numFmtId="0" fontId="16" fillId="0" borderId="11" xfId="23" applyNumberFormat="1" applyFont="1" applyFill="1" applyBorder="1" applyAlignment="1">
      <alignment horizontal="center" vertical="center" wrapText="1"/>
    </xf>
    <xf numFmtId="0" fontId="16" fillId="0" borderId="11" xfId="23" applyFont="1" applyFill="1" applyBorder="1" applyAlignment="1">
      <alignment horizontal="left" vertical="center" wrapText="1"/>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42" fillId="0" borderId="11" xfId="0" applyNumberFormat="1" applyFont="1" applyFill="1" applyBorder="1" applyAlignment="1">
      <alignment horizontal="left" vertical="center" wrapText="1"/>
    </xf>
    <xf numFmtId="0" fontId="42" fillId="0" borderId="12" xfId="0" applyNumberFormat="1" applyFont="1" applyFill="1" applyBorder="1" applyAlignment="1">
      <alignment horizontal="left" vertical="center" wrapText="1"/>
    </xf>
    <xf numFmtId="0" fontId="42" fillId="0" borderId="13" xfId="0" applyNumberFormat="1" applyFont="1" applyFill="1" applyBorder="1" applyAlignment="1">
      <alignment horizontal="left" vertical="center" wrapText="1"/>
    </xf>
    <xf numFmtId="0" fontId="42" fillId="0" borderId="11" xfId="0" applyNumberFormat="1" applyFont="1" applyFill="1" applyBorder="1" applyAlignment="1">
      <alignment horizontal="center" vertical="center" wrapText="1"/>
    </xf>
    <xf numFmtId="0" fontId="42" fillId="0" borderId="12" xfId="0" applyNumberFormat="1" applyFont="1" applyFill="1" applyBorder="1" applyAlignment="1">
      <alignment horizontal="center" vertical="center" wrapText="1"/>
    </xf>
    <xf numFmtId="0" fontId="42" fillId="0" borderId="13" xfId="0" applyNumberFormat="1" applyFont="1" applyFill="1" applyBorder="1" applyAlignment="1">
      <alignment horizontal="center" vertical="center" wrapText="1"/>
    </xf>
    <xf numFmtId="0" fontId="42" fillId="0" borderId="11" xfId="0" applyFont="1" applyFill="1" applyBorder="1" applyAlignment="1">
      <alignment horizontal="center" vertical="center" wrapText="1"/>
    </xf>
    <xf numFmtId="0" fontId="42" fillId="0" borderId="12"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17" fillId="0" borderId="13" xfId="0" applyFont="1" applyFill="1" applyBorder="1" applyAlignment="1">
      <alignment horizontal="center" vertical="top" wrapText="1"/>
    </xf>
    <xf numFmtId="16" fontId="17" fillId="0" borderId="13" xfId="0" applyNumberFormat="1" applyFont="1" applyFill="1" applyBorder="1" applyAlignment="1">
      <alignment horizontal="center" vertical="center" wrapText="1"/>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13" xfId="0" applyFont="1" applyFill="1" applyBorder="1" applyAlignment="1">
      <alignment horizontal="center"/>
    </xf>
    <xf numFmtId="0" fontId="55" fillId="0" borderId="11" xfId="0" applyFont="1" applyFill="1" applyBorder="1" applyAlignment="1">
      <alignment horizontal="center" vertical="center" wrapText="1"/>
    </xf>
    <xf numFmtId="0" fontId="55" fillId="0" borderId="12" xfId="0" applyFont="1" applyFill="1" applyBorder="1" applyAlignment="1">
      <alignment horizontal="center" vertical="center" wrapText="1"/>
    </xf>
    <xf numFmtId="0" fontId="55" fillId="0" borderId="13" xfId="0" applyFont="1" applyFill="1" applyBorder="1" applyAlignment="1">
      <alignment horizontal="center" vertical="center" wrapText="1"/>
    </xf>
    <xf numFmtId="9" fontId="17" fillId="0" borderId="11" xfId="0" applyNumberFormat="1" applyFont="1" applyFill="1" applyBorder="1" applyAlignment="1">
      <alignment horizontal="center" vertical="center" wrapText="1"/>
    </xf>
    <xf numFmtId="165" fontId="17" fillId="0" borderId="17" xfId="0" applyNumberFormat="1" applyFont="1" applyFill="1" applyBorder="1" applyAlignment="1">
      <alignment horizontal="center"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3"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19" xfId="0" applyFont="1" applyFill="1" applyBorder="1" applyAlignment="1">
      <alignment horizontal="left" vertical="center" wrapText="1"/>
    </xf>
    <xf numFmtId="4" fontId="17" fillId="0" borderId="10"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8" fillId="0" borderId="11" xfId="0" applyFont="1" applyFill="1" applyBorder="1" applyAlignment="1"/>
    <xf numFmtId="0" fontId="18" fillId="0" borderId="12" xfId="0" applyFont="1" applyFill="1" applyBorder="1" applyAlignment="1"/>
    <xf numFmtId="0" fontId="18" fillId="0" borderId="13" xfId="0" applyFont="1" applyFill="1" applyBorder="1" applyAlignment="1"/>
    <xf numFmtId="167" fontId="4" fillId="0" borderId="11" xfId="0" applyNumberFormat="1" applyFont="1" applyFill="1" applyBorder="1" applyAlignment="1">
      <alignment horizontal="center" vertical="top" wrapText="1"/>
    </xf>
    <xf numFmtId="167" fontId="4" fillId="0" borderId="13" xfId="0" applyNumberFormat="1" applyFont="1" applyFill="1" applyBorder="1" applyAlignment="1">
      <alignment horizontal="center" vertical="top" wrapText="1"/>
    </xf>
    <xf numFmtId="0" fontId="3" fillId="17" borderId="0" xfId="0" applyFont="1" applyFill="1" applyAlignment="1">
      <alignment horizontal="right" wrapText="1"/>
    </xf>
    <xf numFmtId="0" fontId="14" fillId="0" borderId="0" xfId="0" applyNumberFormat="1" applyFont="1" applyFill="1" applyAlignment="1">
      <alignment horizontal="center" wrapText="1"/>
    </xf>
    <xf numFmtId="0" fontId="20" fillId="0" borderId="0" xfId="0" applyFont="1" applyFill="1" applyAlignment="1">
      <alignment horizontal="center"/>
    </xf>
    <xf numFmtId="0" fontId="17" fillId="0" borderId="10"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5" xfId="0" applyFont="1" applyFill="1" applyBorder="1" applyAlignment="1">
      <alignment horizontal="center" vertical="center"/>
    </xf>
    <xf numFmtId="0" fontId="11" fillId="16" borderId="0" xfId="0" applyFont="1" applyFill="1" applyAlignment="1">
      <alignment horizontal="center" wrapText="1"/>
    </xf>
    <xf numFmtId="0" fontId="8" fillId="16" borderId="0" xfId="0" applyFont="1" applyFill="1" applyAlignment="1">
      <alignment horizontal="left" vertical="center" wrapText="1"/>
    </xf>
    <xf numFmtId="0" fontId="21" fillId="0" borderId="0" xfId="18" applyFont="1" applyFill="1"/>
    <xf numFmtId="0" fontId="21" fillId="0" borderId="0" xfId="18" applyFont="1" applyFill="1" applyAlignment="1">
      <alignment horizontal="center"/>
    </xf>
    <xf numFmtId="167" fontId="21" fillId="0" borderId="0" xfId="18" applyNumberFormat="1" applyFont="1" applyFill="1" applyAlignment="1">
      <alignment horizontal="center"/>
    </xf>
    <xf numFmtId="167" fontId="21" fillId="0" borderId="0" xfId="18" applyNumberFormat="1" applyFont="1" applyFill="1"/>
    <xf numFmtId="167" fontId="21" fillId="0" borderId="0" xfId="18" applyNumberFormat="1" applyFont="1" applyFill="1" applyAlignment="1">
      <alignment horizontal="center" vertical="center"/>
    </xf>
    <xf numFmtId="166" fontId="21" fillId="0" borderId="0" xfId="28" applyNumberFormat="1" applyFont="1" applyFill="1" applyAlignment="1">
      <alignment horizontal="center"/>
    </xf>
    <xf numFmtId="9" fontId="21" fillId="0" borderId="0" xfId="28" applyFont="1" applyFill="1" applyAlignment="1">
      <alignment horizontal="center"/>
    </xf>
    <xf numFmtId="167" fontId="21" fillId="0" borderId="0" xfId="28" applyNumberFormat="1" applyFont="1" applyFill="1" applyAlignment="1">
      <alignment horizontal="center"/>
    </xf>
    <xf numFmtId="0" fontId="21" fillId="0" borderId="0" xfId="18" applyFont="1" applyFill="1" applyAlignment="1">
      <alignment horizontal="right" vertical="center"/>
    </xf>
    <xf numFmtId="0" fontId="22" fillId="0" borderId="0" xfId="18" applyFont="1" applyFill="1" applyAlignment="1">
      <alignment horizontal="center"/>
    </xf>
    <xf numFmtId="0" fontId="19" fillId="0" borderId="0" xfId="18" applyFill="1"/>
    <xf numFmtId="0" fontId="19" fillId="0" borderId="0" xfId="18" applyFill="1" applyAlignment="1">
      <alignment horizontal="center"/>
    </xf>
    <xf numFmtId="167" fontId="19" fillId="0" borderId="0" xfId="18" applyNumberFormat="1" applyFill="1" applyAlignment="1">
      <alignment horizontal="center"/>
    </xf>
    <xf numFmtId="167" fontId="19" fillId="0" borderId="0" xfId="18" applyNumberFormat="1" applyFill="1"/>
    <xf numFmtId="166" fontId="12" fillId="0" borderId="0" xfId="28" applyNumberFormat="1" applyFill="1" applyAlignment="1">
      <alignment horizontal="center"/>
    </xf>
    <xf numFmtId="9" fontId="12" fillId="0" borderId="0" xfId="28" applyFill="1" applyAlignment="1">
      <alignment horizontal="center"/>
    </xf>
    <xf numFmtId="167" fontId="12" fillId="0" borderId="0" xfId="28" applyNumberFormat="1" applyFill="1" applyAlignment="1">
      <alignment horizontal="center"/>
    </xf>
    <xf numFmtId="0" fontId="1" fillId="0" borderId="11" xfId="18" applyFont="1" applyFill="1" applyBorder="1" applyAlignment="1">
      <alignment horizontal="center" vertical="center" wrapText="1"/>
    </xf>
    <xf numFmtId="4" fontId="1" fillId="0" borderId="11" xfId="18" applyNumberFormat="1" applyFont="1" applyFill="1" applyBorder="1" applyAlignment="1" applyProtection="1">
      <alignment horizontal="center" vertical="center" wrapText="1"/>
      <protection locked="0"/>
    </xf>
    <xf numFmtId="167" fontId="1" fillId="0" borderId="11" xfId="18" applyNumberFormat="1" applyFont="1" applyFill="1" applyBorder="1" applyAlignment="1" applyProtection="1">
      <alignment horizontal="center" vertical="center" wrapText="1"/>
      <protection locked="0"/>
    </xf>
    <xf numFmtId="167" fontId="1" fillId="0" borderId="14" xfId="18" applyNumberFormat="1" applyFont="1" applyFill="1" applyBorder="1" applyAlignment="1" applyProtection="1">
      <alignment horizontal="center" vertical="center" wrapText="1"/>
      <protection locked="0"/>
    </xf>
    <xf numFmtId="167" fontId="1" fillId="0" borderId="15" xfId="18" applyNumberFormat="1" applyFont="1" applyFill="1" applyBorder="1" applyAlignment="1" applyProtection="1">
      <alignment horizontal="center" vertical="center" wrapText="1"/>
      <protection locked="0"/>
    </xf>
    <xf numFmtId="167" fontId="1" fillId="0" borderId="16" xfId="18" applyNumberFormat="1" applyFont="1" applyFill="1" applyBorder="1" applyAlignment="1" applyProtection="1">
      <alignment horizontal="center" vertical="center" wrapText="1"/>
      <protection locked="0"/>
    </xf>
    <xf numFmtId="9" fontId="1" fillId="0" borderId="11" xfId="28" applyFont="1" applyFill="1" applyBorder="1" applyAlignment="1" applyProtection="1">
      <alignment horizontal="center" vertical="center" wrapText="1"/>
      <protection locked="0"/>
    </xf>
    <xf numFmtId="167" fontId="1" fillId="0" borderId="11" xfId="28" applyNumberFormat="1" applyFont="1" applyFill="1" applyBorder="1" applyAlignment="1" applyProtection="1">
      <alignment horizontal="center" vertical="center" wrapText="1"/>
      <protection locked="0"/>
    </xf>
    <xf numFmtId="0" fontId="1" fillId="0" borderId="13" xfId="18" applyFont="1" applyFill="1" applyBorder="1" applyAlignment="1">
      <alignment horizontal="center" vertical="center" wrapText="1"/>
    </xf>
    <xf numFmtId="4" fontId="1" fillId="0" borderId="13" xfId="18" applyNumberFormat="1" applyFont="1" applyFill="1" applyBorder="1" applyAlignment="1" applyProtection="1">
      <alignment horizontal="center" vertical="center" wrapText="1"/>
      <protection locked="0"/>
    </xf>
    <xf numFmtId="167" fontId="1" fillId="0" borderId="13" xfId="18" applyNumberFormat="1" applyFont="1" applyFill="1" applyBorder="1" applyAlignment="1" applyProtection="1">
      <alignment horizontal="center" vertical="center" wrapText="1"/>
      <protection locked="0"/>
    </xf>
    <xf numFmtId="167" fontId="1" fillId="0" borderId="10" xfId="18" applyNumberFormat="1" applyFont="1" applyFill="1" applyBorder="1" applyAlignment="1" applyProtection="1">
      <alignment horizontal="center" vertical="center" wrapText="1"/>
      <protection locked="0"/>
    </xf>
    <xf numFmtId="166" fontId="1" fillId="0" borderId="10" xfId="28" applyNumberFormat="1" applyFont="1" applyFill="1" applyBorder="1" applyAlignment="1" applyProtection="1">
      <alignment horizontal="center" vertical="center" wrapText="1"/>
      <protection locked="0"/>
    </xf>
    <xf numFmtId="9" fontId="1" fillId="0" borderId="13" xfId="28" applyFont="1" applyFill="1" applyBorder="1" applyAlignment="1" applyProtection="1">
      <alignment horizontal="center" vertical="center" wrapText="1"/>
      <protection locked="0"/>
    </xf>
    <xf numFmtId="167" fontId="1" fillId="0" borderId="13" xfId="28" applyNumberFormat="1" applyFont="1" applyFill="1" applyBorder="1" applyAlignment="1" applyProtection="1">
      <alignment horizontal="center" vertical="center" wrapText="1"/>
      <protection locked="0"/>
    </xf>
    <xf numFmtId="0" fontId="1" fillId="0" borderId="10" xfId="22" applyFont="1" applyFill="1" applyBorder="1" applyAlignment="1">
      <alignment horizontal="center" vertical="center" wrapText="1"/>
    </xf>
    <xf numFmtId="0" fontId="13" fillId="0" borderId="17" xfId="22" applyFont="1" applyFill="1" applyBorder="1" applyAlignment="1">
      <alignment horizontal="left" vertical="center" wrapText="1"/>
    </xf>
    <xf numFmtId="0" fontId="13" fillId="0" borderId="20" xfId="22" applyFont="1" applyFill="1" applyBorder="1" applyAlignment="1">
      <alignment horizontal="left" vertical="center" wrapText="1"/>
    </xf>
    <xf numFmtId="0" fontId="13" fillId="0" borderId="21" xfId="22" applyFont="1" applyFill="1" applyBorder="1" applyAlignment="1">
      <alignment horizontal="left" vertical="center" wrapText="1"/>
    </xf>
    <xf numFmtId="0" fontId="13" fillId="0" borderId="10" xfId="22" applyFont="1" applyFill="1" applyBorder="1" applyAlignment="1">
      <alignment horizontal="center" vertical="center" wrapText="1"/>
    </xf>
    <xf numFmtId="167" fontId="13" fillId="0" borderId="10" xfId="22" applyNumberFormat="1" applyFont="1" applyFill="1" applyBorder="1" applyAlignment="1">
      <alignment horizontal="center" vertical="center"/>
    </xf>
    <xf numFmtId="166" fontId="13" fillId="0" borderId="10" xfId="28" applyNumberFormat="1" applyFont="1" applyFill="1" applyBorder="1" applyAlignment="1">
      <alignment horizontal="center" vertical="center"/>
    </xf>
    <xf numFmtId="9" fontId="1" fillId="0" borderId="10" xfId="28" applyFont="1" applyFill="1" applyBorder="1" applyAlignment="1">
      <alignment horizontal="center" vertical="center"/>
    </xf>
    <xf numFmtId="167" fontId="1" fillId="0" borderId="11" xfId="28" applyNumberFormat="1" applyFont="1" applyFill="1" applyBorder="1" applyAlignment="1">
      <alignment horizontal="center" vertical="center"/>
    </xf>
    <xf numFmtId="0" fontId="1" fillId="0" borderId="10" xfId="22" applyFont="1" applyFill="1" applyBorder="1" applyAlignment="1">
      <alignment horizontal="center" vertical="center"/>
    </xf>
    <xf numFmtId="0" fontId="13" fillId="0" borderId="18" xfId="22" applyFont="1" applyFill="1" applyBorder="1" applyAlignment="1">
      <alignment horizontal="left" vertical="center" wrapText="1"/>
    </xf>
    <xf numFmtId="0" fontId="13" fillId="0" borderId="0" xfId="22" applyFont="1" applyFill="1" applyBorder="1" applyAlignment="1">
      <alignment horizontal="left" vertical="center" wrapText="1"/>
    </xf>
    <xf numFmtId="0" fontId="13" fillId="0" borderId="22" xfId="22" applyFont="1" applyFill="1" applyBorder="1" applyAlignment="1">
      <alignment horizontal="left" vertical="center" wrapText="1"/>
    </xf>
    <xf numFmtId="0" fontId="1" fillId="0" borderId="10" xfId="22" applyFont="1" applyFill="1" applyBorder="1" applyAlignment="1">
      <alignment horizontal="center" vertical="center" wrapText="1"/>
    </xf>
    <xf numFmtId="167" fontId="1" fillId="0" borderId="10" xfId="22" applyNumberFormat="1" applyFont="1" applyFill="1" applyBorder="1" applyAlignment="1">
      <alignment horizontal="center" vertical="center"/>
    </xf>
    <xf numFmtId="166" fontId="1" fillId="0" borderId="10" xfId="28" applyNumberFormat="1" applyFont="1" applyFill="1" applyBorder="1" applyAlignment="1">
      <alignment horizontal="center" vertical="center"/>
    </xf>
    <xf numFmtId="167" fontId="1" fillId="0" borderId="12" xfId="28" applyNumberFormat="1" applyFont="1" applyFill="1" applyBorder="1" applyAlignment="1">
      <alignment horizontal="center" vertical="center"/>
    </xf>
    <xf numFmtId="0" fontId="13" fillId="0" borderId="19" xfId="22" applyFont="1" applyFill="1" applyBorder="1" applyAlignment="1">
      <alignment horizontal="left" vertical="center" wrapText="1"/>
    </xf>
    <xf numFmtId="0" fontId="13" fillId="0" borderId="23" xfId="22" applyFont="1" applyFill="1" applyBorder="1" applyAlignment="1">
      <alignment horizontal="left" vertical="center" wrapText="1"/>
    </xf>
    <xf numFmtId="0" fontId="13" fillId="0" borderId="24" xfId="22" applyFont="1" applyFill="1" applyBorder="1" applyAlignment="1">
      <alignment horizontal="left" vertical="center" wrapText="1"/>
    </xf>
    <xf numFmtId="0" fontId="1" fillId="0" borderId="10" xfId="22" applyFont="1" applyFill="1" applyBorder="1" applyAlignment="1">
      <alignment horizontal="left" vertical="center"/>
    </xf>
    <xf numFmtId="0" fontId="1" fillId="0" borderId="10" xfId="22" applyFont="1" applyFill="1" applyBorder="1" applyAlignment="1">
      <alignment horizontal="center" vertical="center"/>
    </xf>
    <xf numFmtId="167" fontId="1" fillId="0" borderId="10" xfId="22" applyNumberFormat="1" applyFont="1" applyFill="1" applyBorder="1" applyAlignment="1">
      <alignment horizontal="left" vertical="center"/>
    </xf>
    <xf numFmtId="166" fontId="1" fillId="0" borderId="10" xfId="22" applyNumberFormat="1" applyFont="1" applyFill="1" applyBorder="1" applyAlignment="1">
      <alignment horizontal="center" vertical="center"/>
    </xf>
    <xf numFmtId="14" fontId="1" fillId="0" borderId="11" xfId="22" applyNumberFormat="1" applyFont="1" applyFill="1" applyBorder="1" applyAlignment="1">
      <alignment horizontal="center" vertical="center"/>
    </xf>
    <xf numFmtId="0" fontId="1" fillId="0" borderId="11" xfId="22" applyFont="1" applyFill="1" applyBorder="1" applyAlignment="1">
      <alignment horizontal="left" vertical="center" wrapText="1"/>
    </xf>
    <xf numFmtId="0" fontId="1" fillId="0" borderId="11" xfId="22" applyFont="1" applyFill="1" applyBorder="1" applyAlignment="1">
      <alignment horizontal="center" vertical="center" wrapText="1"/>
    </xf>
    <xf numFmtId="0" fontId="1" fillId="0" borderId="11" xfId="22" applyFont="1" applyFill="1" applyBorder="1" applyAlignment="1">
      <alignment horizontal="center" vertical="center"/>
    </xf>
    <xf numFmtId="167" fontId="1" fillId="0" borderId="11" xfId="22" applyNumberFormat="1" applyFont="1" applyFill="1" applyBorder="1" applyAlignment="1">
      <alignment horizontal="center" vertical="center"/>
    </xf>
    <xf numFmtId="9" fontId="13" fillId="0" borderId="10" xfId="22" applyNumberFormat="1" applyFont="1" applyFill="1" applyBorder="1" applyAlignment="1">
      <alignment horizontal="center" vertical="center"/>
    </xf>
    <xf numFmtId="9" fontId="1" fillId="0" borderId="11" xfId="22" applyNumberFormat="1" applyFont="1" applyFill="1" applyBorder="1" applyAlignment="1">
      <alignment horizontal="center" vertical="center"/>
    </xf>
    <xf numFmtId="0" fontId="1" fillId="0" borderId="12" xfId="22" applyFont="1" applyFill="1" applyBorder="1" applyAlignment="1">
      <alignment horizontal="center" vertical="center"/>
    </xf>
    <xf numFmtId="0" fontId="1" fillId="0" borderId="12" xfId="22" applyFont="1" applyFill="1" applyBorder="1" applyAlignment="1">
      <alignment horizontal="left" vertical="center" wrapText="1"/>
    </xf>
    <xf numFmtId="0" fontId="1" fillId="0" borderId="12" xfId="22" applyFont="1" applyFill="1" applyBorder="1" applyAlignment="1">
      <alignment horizontal="center" vertical="center" wrapText="1"/>
    </xf>
    <xf numFmtId="167" fontId="1" fillId="0" borderId="12" xfId="22" applyNumberFormat="1" applyFont="1" applyFill="1" applyBorder="1" applyAlignment="1">
      <alignment horizontal="center" vertical="center"/>
    </xf>
    <xf numFmtId="9" fontId="1" fillId="0" borderId="10" xfId="22" applyNumberFormat="1" applyFont="1" applyFill="1" applyBorder="1" applyAlignment="1">
      <alignment horizontal="center" vertical="center"/>
    </xf>
    <xf numFmtId="9" fontId="1" fillId="0" borderId="12" xfId="22" applyNumberFormat="1" applyFont="1" applyFill="1" applyBorder="1" applyAlignment="1">
      <alignment horizontal="center" vertical="center"/>
    </xf>
    <xf numFmtId="0" fontId="1" fillId="0" borderId="12" xfId="22" applyFont="1" applyFill="1" applyBorder="1" applyAlignment="1">
      <alignment horizontal="left" vertical="center"/>
    </xf>
    <xf numFmtId="167" fontId="1" fillId="0" borderId="10" xfId="22" applyNumberFormat="1" applyFont="1" applyFill="1" applyBorder="1" applyAlignment="1">
      <alignment horizontal="center" vertical="center" wrapText="1"/>
    </xf>
    <xf numFmtId="0" fontId="1" fillId="0" borderId="13" xfId="22" applyFont="1" applyFill="1" applyBorder="1" applyAlignment="1">
      <alignment horizontal="center" vertical="center"/>
    </xf>
    <xf numFmtId="0" fontId="1" fillId="0" borderId="13" xfId="22" applyFont="1" applyFill="1" applyBorder="1" applyAlignment="1">
      <alignment horizontal="left" vertical="center"/>
    </xf>
    <xf numFmtId="0" fontId="1" fillId="0" borderId="13" xfId="22" applyFont="1" applyFill="1" applyBorder="1" applyAlignment="1">
      <alignment horizontal="center" vertical="center" wrapText="1"/>
    </xf>
    <xf numFmtId="167" fontId="1" fillId="0" borderId="13" xfId="22" applyNumberFormat="1" applyFont="1" applyFill="1" applyBorder="1" applyAlignment="1">
      <alignment horizontal="center" vertical="center"/>
    </xf>
    <xf numFmtId="9" fontId="1" fillId="0" borderId="13" xfId="22" applyNumberFormat="1" applyFont="1" applyFill="1" applyBorder="1" applyAlignment="1">
      <alignment horizontal="center" vertical="center"/>
    </xf>
    <xf numFmtId="0" fontId="53" fillId="0" borderId="10" xfId="0" applyNumberFormat="1" applyFont="1" applyFill="1" applyBorder="1" applyAlignment="1">
      <alignment horizontal="center" vertical="center" wrapText="1"/>
    </xf>
    <xf numFmtId="0" fontId="53" fillId="0" borderId="10" xfId="0" applyFont="1" applyFill="1" applyBorder="1" applyAlignment="1">
      <alignment vertical="center" wrapText="1"/>
    </xf>
    <xf numFmtId="0" fontId="53" fillId="0" borderId="10" xfId="0" applyFont="1" applyFill="1" applyBorder="1" applyAlignment="1">
      <alignment horizontal="left" vertical="center" wrapText="1"/>
    </xf>
    <xf numFmtId="4" fontId="53" fillId="0" borderId="10" xfId="0" applyNumberFormat="1" applyFont="1" applyFill="1" applyBorder="1" applyAlignment="1">
      <alignment horizontal="center" vertical="center"/>
    </xf>
    <xf numFmtId="0" fontId="54" fillId="0" borderId="10" xfId="0" applyFont="1" applyFill="1" applyBorder="1" applyAlignment="1">
      <alignment horizontal="center"/>
    </xf>
    <xf numFmtId="0" fontId="54" fillId="0" borderId="10" xfId="0" applyFont="1" applyFill="1" applyBorder="1" applyAlignment="1">
      <alignment horizontal="center" vertical="center"/>
    </xf>
    <xf numFmtId="166" fontId="54" fillId="0" borderId="10" xfId="0" applyNumberFormat="1" applyFont="1" applyFill="1" applyBorder="1" applyAlignment="1">
      <alignment horizontal="center" vertical="center"/>
    </xf>
    <xf numFmtId="9" fontId="53" fillId="0" borderId="10" xfId="0" applyNumberFormat="1" applyFont="1" applyFill="1" applyBorder="1" applyAlignment="1">
      <alignment horizontal="center" vertical="center"/>
    </xf>
    <xf numFmtId="1" fontId="53" fillId="0" borderId="10" xfId="0" applyNumberFormat="1" applyFont="1" applyFill="1" applyBorder="1" applyAlignment="1">
      <alignment vertical="center"/>
    </xf>
    <xf numFmtId="0" fontId="53" fillId="0" borderId="10" xfId="0" applyFont="1" applyFill="1" applyBorder="1" applyAlignment="1">
      <alignment horizontal="center" vertical="center" wrapText="1"/>
    </xf>
    <xf numFmtId="0" fontId="53" fillId="0" borderId="10" xfId="0" applyFont="1" applyFill="1" applyBorder="1" applyAlignment="1">
      <alignment horizontal="center" vertical="center"/>
    </xf>
    <xf numFmtId="0" fontId="53" fillId="0" borderId="10" xfId="0" applyFont="1" applyFill="1" applyBorder="1" applyAlignment="1">
      <alignment horizontal="center"/>
    </xf>
    <xf numFmtId="0" fontId="53" fillId="0" borderId="10" xfId="0" applyFont="1" applyFill="1" applyBorder="1" applyAlignment="1">
      <alignment horizontal="center" vertical="center"/>
    </xf>
    <xf numFmtId="0" fontId="53" fillId="0" borderId="10" xfId="0" applyFont="1" applyFill="1" applyBorder="1" applyAlignment="1">
      <alignment horizontal="center" vertical="center" wrapText="1"/>
    </xf>
  </cellXfs>
  <cellStyles count="33">
    <cellStyle name="Акцент1 2" xfId="1"/>
    <cellStyle name="Акцент2 2" xfId="2"/>
    <cellStyle name="Акцент3 2" xfId="3"/>
    <cellStyle name="Акцент4 2" xfId="4"/>
    <cellStyle name="Акцент5 2" xfId="5"/>
    <cellStyle name="Акцент6 2" xfId="6"/>
    <cellStyle name="Ввод  2" xfId="7"/>
    <cellStyle name="Вывод 2" xfId="8"/>
    <cellStyle name="Вычисление 2" xfId="9"/>
    <cellStyle name="Заголовок 1 2" xfId="10"/>
    <cellStyle name="Заголовок 2 2" xfId="11"/>
    <cellStyle name="Заголовок 3 2" xfId="12"/>
    <cellStyle name="Заголовок 4 2" xfId="13"/>
    <cellStyle name="Итог 2" xfId="14"/>
    <cellStyle name="Контрольная ячейка 2" xfId="15"/>
    <cellStyle name="Название 2" xfId="16"/>
    <cellStyle name="Нейтральный 2" xfId="17"/>
    <cellStyle name="Обычный" xfId="0" builtinId="0"/>
    <cellStyle name="Обычный 2" xfId="18"/>
    <cellStyle name="Обычный 2 2" xfId="19"/>
    <cellStyle name="Обычный 3" xfId="20"/>
    <cellStyle name="Обычный 4" xfId="21"/>
    <cellStyle name="Обычный 5" xfId="22"/>
    <cellStyle name="Обычный_Лист1 2" xfId="23"/>
    <cellStyle name="Плохой 2" xfId="24"/>
    <cellStyle name="Пояснение 2" xfId="25"/>
    <cellStyle name="Примечание 2" xfId="26"/>
    <cellStyle name="Процентный 2" xfId="27"/>
    <cellStyle name="Процентный 2 2" xfId="28"/>
    <cellStyle name="Связанная ячейка 2" xfId="29"/>
    <cellStyle name="Текст предупреждения 2" xfId="30"/>
    <cellStyle name="Финансовый 2" xfId="31"/>
    <cellStyle name="Хороший 2" xfId="32"/>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kalinina\Desktop\&#1050;&#1072;&#1083;&#1080;&#1085;&#1080;&#1085;&#1072;\&#1054;&#1058;&#1063;&#1045;&#1058;&#1053;&#1054;&#1057;&#1058;&#1068;%20&#1055;&#1054;%20&#1043;&#1054;&#1057;&#1055;&#1056;&#1054;&#1043;&#1056;&#1040;&#1052;&#1052;&#1045;\&#1050;&#1042;&#1040;&#1056;&#1058;&#1040;&#1051;&#1068;&#1053;&#1067;&#1045;\9%20&#1084;&#1077;&#1089;&#1103;&#1094;&#1077;&#1074;\&#1052;&#1080;&#1085;&#1089;&#1090;&#1088;&#1086;&#1081;\&#1050;&#1086;&#1087;&#1080;&#1103;%20&#1054;&#1058;&#1063;&#1045;&#1058;%20&#1103;&#1085;&#1074;&#1072;&#1088;&#1100;-&#1089;&#1077;&#1085;&#1090;&#1103;&#1073;&#1088;&#1100;%202018%20&#1085;&#1072;%20&#1086;&#1090;&#1087;&#1088;&#1072;&#1074;&#1082;&#1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драв ОКС"/>
      <sheetName val="Здрав план реализации"/>
      <sheetName val="СОЦ ОКС"/>
      <sheetName val="СОЦ план реализации"/>
      <sheetName val="Спорт ОКС"/>
      <sheetName val="Спорт план реализации"/>
      <sheetName val="Образование ОКС"/>
      <sheetName val="Образование план реализации"/>
      <sheetName val="Культура"/>
      <sheetName val="Культура план реализации "/>
      <sheetName val="Сельхоз"/>
      <sheetName val="Сельхоз планреализации"/>
      <sheetName val="Безопасность"/>
      <sheetName val="Безопасность план реализации"/>
    </sheetNames>
    <sheetDataSet>
      <sheetData sheetId="0"/>
      <sheetData sheetId="1"/>
      <sheetData sheetId="2"/>
      <sheetData sheetId="3"/>
      <sheetData sheetId="4"/>
      <sheetData sheetId="5"/>
      <sheetData sheetId="6"/>
      <sheetData sheetId="7"/>
      <sheetData sheetId="8"/>
      <sheetData sheetId="9"/>
      <sheetData sheetId="10"/>
      <sheetData sheetId="11">
        <row r="28">
          <cell r="D28">
            <v>47500.7</v>
          </cell>
          <cell r="E28">
            <v>14167.941309999998</v>
          </cell>
          <cell r="F28">
            <v>15029.008219999998</v>
          </cell>
        </row>
        <row r="29">
          <cell r="D29">
            <v>15200</v>
          </cell>
          <cell r="E29">
            <v>13095.960499999999</v>
          </cell>
          <cell r="F29">
            <v>15200</v>
          </cell>
        </row>
        <row r="30">
          <cell r="D30">
            <v>633.29999999999995</v>
          </cell>
          <cell r="E30">
            <v>275.93293</v>
          </cell>
          <cell r="F30">
            <v>305.34350000000001</v>
          </cell>
        </row>
      </sheetData>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pageSetUpPr fitToPage="1"/>
  </sheetPr>
  <dimension ref="A1:P643"/>
  <sheetViews>
    <sheetView tabSelected="1" view="pageBreakPreview" topLeftCell="A2" zoomScale="110" zoomScaleNormal="110" zoomScaleSheetLayoutView="110" workbookViewId="0">
      <pane xSplit="2" ySplit="4" topLeftCell="C28" activePane="bottomRight" state="frozen"/>
      <selection activeCell="A2" sqref="A2"/>
      <selection pane="topRight" activeCell="C2" sqref="C2"/>
      <selection pane="bottomLeft" activeCell="A6" sqref="A6"/>
      <selection pane="bottomRight" activeCell="L634" sqref="L634"/>
    </sheetView>
  </sheetViews>
  <sheetFormatPr defaultColWidth="13.6640625" defaultRowHeight="15.6" outlineLevelRow="1" x14ac:dyDescent="0.3"/>
  <cols>
    <col min="1" max="1" width="6.33203125" style="31" customWidth="1"/>
    <col min="2" max="2" width="31.6640625" style="26" customWidth="1"/>
    <col min="3" max="3" width="6.44140625" style="27" customWidth="1"/>
    <col min="4" max="4" width="13.33203125" style="28" customWidth="1"/>
    <col min="5" max="5" width="13.6640625" style="28" customWidth="1"/>
    <col min="6" max="6" width="13.44140625" style="28" customWidth="1"/>
    <col min="7" max="7" width="10.33203125" style="28" customWidth="1"/>
    <col min="8" max="8" width="28.33203125" style="24" customWidth="1"/>
    <col min="9" max="9" width="29.88671875" style="24" customWidth="1"/>
    <col min="10" max="10" width="10.44140625" style="24" customWidth="1"/>
    <col min="11" max="11" width="19.33203125" style="24" customWidth="1"/>
    <col min="12" max="12" width="32.88671875" style="32" customWidth="1"/>
    <col min="13" max="13" width="8" style="29" customWidth="1"/>
    <col min="14" max="16384" width="13.6640625" style="30"/>
  </cols>
  <sheetData>
    <row r="1" spans="1:16" x14ac:dyDescent="0.3">
      <c r="A1" s="25"/>
      <c r="I1" s="261" t="s">
        <v>210</v>
      </c>
      <c r="J1" s="261"/>
      <c r="K1" s="261"/>
      <c r="L1" s="261"/>
    </row>
    <row r="2" spans="1:16" ht="42" customHeight="1" x14ac:dyDescent="0.35">
      <c r="A2" s="262" t="s">
        <v>427</v>
      </c>
      <c r="B2" s="263"/>
      <c r="C2" s="263"/>
      <c r="D2" s="263"/>
      <c r="E2" s="263"/>
      <c r="F2" s="263"/>
      <c r="G2" s="263"/>
      <c r="H2" s="263"/>
      <c r="I2" s="263"/>
      <c r="J2" s="263"/>
      <c r="K2" s="263"/>
      <c r="L2" s="263"/>
      <c r="M2" s="263"/>
      <c r="N2" s="36"/>
      <c r="O2" s="36"/>
      <c r="P2" s="36"/>
    </row>
    <row r="3" spans="1:16" ht="12.75" customHeight="1" x14ac:dyDescent="0.3">
      <c r="A3" s="37"/>
      <c r="B3" s="38"/>
      <c r="C3" s="39"/>
      <c r="D3" s="40"/>
      <c r="E3" s="40"/>
      <c r="F3" s="40"/>
      <c r="G3" s="40"/>
      <c r="H3" s="41"/>
      <c r="I3" s="41"/>
      <c r="J3" s="41"/>
      <c r="K3" s="41"/>
      <c r="L3" s="42"/>
      <c r="M3" s="43"/>
      <c r="N3" s="36"/>
      <c r="O3" s="36"/>
      <c r="P3" s="36"/>
    </row>
    <row r="4" spans="1:16" ht="30.75" customHeight="1" x14ac:dyDescent="0.3">
      <c r="A4" s="264" t="s">
        <v>211</v>
      </c>
      <c r="B4" s="131" t="s">
        <v>212</v>
      </c>
      <c r="C4" s="265" t="s">
        <v>213</v>
      </c>
      <c r="D4" s="266"/>
      <c r="E4" s="266"/>
      <c r="F4" s="267"/>
      <c r="G4" s="259" t="s">
        <v>214</v>
      </c>
      <c r="H4" s="268" t="s">
        <v>215</v>
      </c>
      <c r="I4" s="269"/>
      <c r="J4" s="270"/>
      <c r="K4" s="101" t="s">
        <v>216</v>
      </c>
      <c r="L4" s="101" t="s">
        <v>455</v>
      </c>
      <c r="M4" s="103" t="s">
        <v>476</v>
      </c>
      <c r="N4" s="36"/>
      <c r="O4" s="36"/>
      <c r="P4" s="36"/>
    </row>
    <row r="5" spans="1:16" ht="52.8" x14ac:dyDescent="0.3">
      <c r="A5" s="264"/>
      <c r="B5" s="131"/>
      <c r="C5" s="44" t="s">
        <v>217</v>
      </c>
      <c r="D5" s="45" t="s">
        <v>89</v>
      </c>
      <c r="E5" s="45" t="s">
        <v>218</v>
      </c>
      <c r="F5" s="45" t="s">
        <v>139</v>
      </c>
      <c r="G5" s="260"/>
      <c r="H5" s="46" t="s">
        <v>219</v>
      </c>
      <c r="I5" s="46" t="s">
        <v>220</v>
      </c>
      <c r="J5" s="46" t="s">
        <v>221</v>
      </c>
      <c r="K5" s="101"/>
      <c r="L5" s="101"/>
      <c r="M5" s="217"/>
      <c r="N5" s="36"/>
      <c r="O5" s="36"/>
      <c r="P5" s="36"/>
    </row>
    <row r="6" spans="1:16" s="32" customFormat="1" ht="37.200000000000003" customHeight="1" x14ac:dyDescent="0.3">
      <c r="A6" s="112"/>
      <c r="B6" s="115" t="s">
        <v>222</v>
      </c>
      <c r="C6" s="47" t="s">
        <v>161</v>
      </c>
      <c r="D6" s="48">
        <f>SUM(D7:D10)</f>
        <v>1000504.74</v>
      </c>
      <c r="E6" s="48">
        <f>SUM(E7:E10)</f>
        <v>531018.94073999999</v>
      </c>
      <c r="F6" s="48">
        <f>SUM(F7:F10)</f>
        <v>531506.45472000004</v>
      </c>
      <c r="G6" s="49">
        <f>F6/D6</f>
        <v>0.53123831749162931</v>
      </c>
      <c r="H6" s="255"/>
      <c r="I6" s="50" t="s">
        <v>223</v>
      </c>
      <c r="J6" s="46">
        <f>SUM(J7:J9)</f>
        <v>72</v>
      </c>
      <c r="K6" s="163" t="s">
        <v>224</v>
      </c>
      <c r="L6" s="51"/>
      <c r="M6" s="147"/>
      <c r="N6" s="42"/>
      <c r="O6" s="42"/>
      <c r="P6" s="42"/>
    </row>
    <row r="7" spans="1:16" s="32" customFormat="1" ht="23.25" customHeight="1" x14ac:dyDescent="0.3">
      <c r="A7" s="113"/>
      <c r="B7" s="116"/>
      <c r="C7" s="52" t="s">
        <v>225</v>
      </c>
      <c r="D7" s="53">
        <f>D32+D172+D222+D332+D532</f>
        <v>647040.64</v>
      </c>
      <c r="E7" s="53">
        <f>E32+E172+E222+E332+E532</f>
        <v>398179.77730999998</v>
      </c>
      <c r="F7" s="53">
        <f t="shared" ref="D7:F10" si="0">F32+F172+F222+F332+F532</f>
        <v>396533.84122</v>
      </c>
      <c r="G7" s="49">
        <f>F7/D7</f>
        <v>0.61284224932146458</v>
      </c>
      <c r="H7" s="255"/>
      <c r="I7" s="50" t="s">
        <v>226</v>
      </c>
      <c r="J7" s="46">
        <f>J32+J172+J222+J332+J532</f>
        <v>11</v>
      </c>
      <c r="K7" s="205"/>
      <c r="L7" s="54"/>
      <c r="M7" s="148"/>
      <c r="N7" s="42"/>
      <c r="O7" s="42"/>
      <c r="P7" s="42"/>
    </row>
    <row r="8" spans="1:16" s="32" customFormat="1" ht="23.25" customHeight="1" x14ac:dyDescent="0.3">
      <c r="A8" s="113"/>
      <c r="B8" s="116"/>
      <c r="C8" s="52" t="s">
        <v>227</v>
      </c>
      <c r="D8" s="53">
        <f t="shared" si="0"/>
        <v>160267</v>
      </c>
      <c r="E8" s="53">
        <f t="shared" si="0"/>
        <v>55069.700499999999</v>
      </c>
      <c r="F8" s="53">
        <f t="shared" si="0"/>
        <v>57173.74</v>
      </c>
      <c r="G8" s="49">
        <f>F8/D8</f>
        <v>0.35674056418351874</v>
      </c>
      <c r="H8" s="255"/>
      <c r="I8" s="50" t="s">
        <v>228</v>
      </c>
      <c r="J8" s="46">
        <f>J33+J173+J223+J333+J533</f>
        <v>45</v>
      </c>
      <c r="K8" s="205"/>
      <c r="L8" s="54"/>
      <c r="M8" s="148"/>
      <c r="N8" s="42"/>
      <c r="O8" s="42"/>
      <c r="P8" s="42"/>
    </row>
    <row r="9" spans="1:16" s="32" customFormat="1" ht="23.25" customHeight="1" x14ac:dyDescent="0.3">
      <c r="A9" s="113"/>
      <c r="B9" s="116"/>
      <c r="C9" s="52" t="s">
        <v>160</v>
      </c>
      <c r="D9" s="53">
        <f t="shared" si="0"/>
        <v>783.3</v>
      </c>
      <c r="E9" s="53">
        <f t="shared" si="0"/>
        <v>425.93293</v>
      </c>
      <c r="F9" s="53">
        <f t="shared" si="0"/>
        <v>455.34350000000001</v>
      </c>
      <c r="G9" s="49">
        <f>F9/D9</f>
        <v>0.58131431124728716</v>
      </c>
      <c r="H9" s="255"/>
      <c r="I9" s="50" t="s">
        <v>229</v>
      </c>
      <c r="J9" s="46">
        <f>J34+J174+J224+J334+J534</f>
        <v>16</v>
      </c>
      <c r="K9" s="205"/>
      <c r="L9" s="54"/>
      <c r="M9" s="148"/>
      <c r="N9" s="42"/>
      <c r="O9" s="42"/>
      <c r="P9" s="42"/>
    </row>
    <row r="10" spans="1:16" s="32" customFormat="1" ht="18.600000000000001" customHeight="1" x14ac:dyDescent="0.3">
      <c r="A10" s="114"/>
      <c r="B10" s="117"/>
      <c r="C10" s="52" t="s">
        <v>159</v>
      </c>
      <c r="D10" s="53">
        <f t="shared" si="0"/>
        <v>192413.8</v>
      </c>
      <c r="E10" s="53">
        <f t="shared" si="0"/>
        <v>77343.53</v>
      </c>
      <c r="F10" s="53">
        <f t="shared" si="0"/>
        <v>77343.53</v>
      </c>
      <c r="G10" s="49">
        <f>F10/D10</f>
        <v>0.40196456802994379</v>
      </c>
      <c r="H10" s="255"/>
      <c r="I10" s="50" t="s">
        <v>230</v>
      </c>
      <c r="J10" s="49">
        <f>(J7+(0.5*J8))/J6</f>
        <v>0.46527777777777779</v>
      </c>
      <c r="K10" s="227"/>
      <c r="L10" s="55"/>
      <c r="M10" s="149"/>
      <c r="N10" s="42"/>
      <c r="O10" s="42"/>
      <c r="P10" s="42"/>
    </row>
    <row r="11" spans="1:16" s="32" customFormat="1" ht="4.3499999999999996" hidden="1" customHeight="1" x14ac:dyDescent="0.3">
      <c r="A11" s="112"/>
      <c r="B11" s="115" t="s">
        <v>231</v>
      </c>
      <c r="C11" s="47" t="s">
        <v>161</v>
      </c>
      <c r="D11" s="48">
        <f>SUM(D12:D15)</f>
        <v>1000504.74</v>
      </c>
      <c r="E11" s="48">
        <f>SUM(E12:E15)</f>
        <v>531018.94074000011</v>
      </c>
      <c r="F11" s="48">
        <f>SUM(F12:F15)</f>
        <v>531506.45472000004</v>
      </c>
      <c r="G11" s="53">
        <f t="shared" ref="G11:G51" si="1">F11/D11*100</f>
        <v>53.123831749162932</v>
      </c>
      <c r="H11" s="255"/>
      <c r="I11" s="50" t="s">
        <v>223</v>
      </c>
      <c r="J11" s="46">
        <f>J16+J21+J26</f>
        <v>72</v>
      </c>
      <c r="K11" s="256"/>
      <c r="L11" s="163"/>
      <c r="M11" s="147"/>
      <c r="N11" s="42"/>
      <c r="O11" s="42"/>
      <c r="P11" s="42"/>
    </row>
    <row r="12" spans="1:16" s="32" customFormat="1" ht="2.1" hidden="1" customHeight="1" x14ac:dyDescent="0.3">
      <c r="A12" s="113"/>
      <c r="B12" s="116"/>
      <c r="C12" s="52" t="s">
        <v>225</v>
      </c>
      <c r="D12" s="53">
        <f>D17+D22+D27</f>
        <v>647040.6399999999</v>
      </c>
      <c r="E12" s="53">
        <f>E17+E22+E27</f>
        <v>398179.77731000003</v>
      </c>
      <c r="F12" s="53">
        <f>F17+F22+F27</f>
        <v>396533.84122</v>
      </c>
      <c r="G12" s="53">
        <f t="shared" si="1"/>
        <v>61.284224932146472</v>
      </c>
      <c r="H12" s="255"/>
      <c r="I12" s="50" t="s">
        <v>226</v>
      </c>
      <c r="J12" s="46">
        <f>J17+J22+J27</f>
        <v>11</v>
      </c>
      <c r="K12" s="257"/>
      <c r="L12" s="205"/>
      <c r="M12" s="148"/>
      <c r="N12" s="42"/>
      <c r="O12" s="42"/>
      <c r="P12" s="42"/>
    </row>
    <row r="13" spans="1:16" s="32" customFormat="1" ht="5.0999999999999996" hidden="1" customHeight="1" x14ac:dyDescent="0.3">
      <c r="A13" s="113"/>
      <c r="B13" s="116"/>
      <c r="C13" s="52" t="s">
        <v>227</v>
      </c>
      <c r="D13" s="53">
        <f t="shared" ref="D13:F15" si="2">D18+D23+D28</f>
        <v>160267</v>
      </c>
      <c r="E13" s="53">
        <f t="shared" si="2"/>
        <v>55069.700500000006</v>
      </c>
      <c r="F13" s="53">
        <f>F18+F23+F28</f>
        <v>57173.740000000005</v>
      </c>
      <c r="G13" s="53">
        <f t="shared" si="1"/>
        <v>35.674056418351881</v>
      </c>
      <c r="H13" s="255"/>
      <c r="I13" s="50" t="s">
        <v>228</v>
      </c>
      <c r="J13" s="46">
        <f>J18+J23+J28</f>
        <v>45</v>
      </c>
      <c r="K13" s="257"/>
      <c r="L13" s="205"/>
      <c r="M13" s="148"/>
      <c r="N13" s="42"/>
      <c r="O13" s="42"/>
      <c r="P13" s="42"/>
    </row>
    <row r="14" spans="1:16" s="32" customFormat="1" ht="39.6" hidden="1" customHeight="1" x14ac:dyDescent="0.3">
      <c r="A14" s="113"/>
      <c r="B14" s="116"/>
      <c r="C14" s="52" t="s">
        <v>160</v>
      </c>
      <c r="D14" s="53">
        <f>D19+D24+D29</f>
        <v>783.3</v>
      </c>
      <c r="E14" s="53">
        <f t="shared" si="2"/>
        <v>425.93293</v>
      </c>
      <c r="F14" s="53">
        <f>F19+F24+F29</f>
        <v>455.34350000000001</v>
      </c>
      <c r="G14" s="53">
        <f t="shared" si="1"/>
        <v>58.131431124728714</v>
      </c>
      <c r="H14" s="255"/>
      <c r="I14" s="50" t="s">
        <v>229</v>
      </c>
      <c r="J14" s="46">
        <f>J19+J24+J29</f>
        <v>16</v>
      </c>
      <c r="K14" s="257"/>
      <c r="L14" s="205"/>
      <c r="M14" s="148"/>
      <c r="N14" s="42"/>
      <c r="O14" s="42"/>
      <c r="P14" s="42"/>
    </row>
    <row r="15" spans="1:16" s="32" customFormat="1" ht="39.6" hidden="1" customHeight="1" x14ac:dyDescent="0.3">
      <c r="A15" s="114"/>
      <c r="B15" s="117"/>
      <c r="C15" s="52" t="s">
        <v>159</v>
      </c>
      <c r="D15" s="53">
        <f t="shared" si="2"/>
        <v>192413.8</v>
      </c>
      <c r="E15" s="53">
        <f>E20+E25+E30</f>
        <v>77343.53</v>
      </c>
      <c r="F15" s="53">
        <f t="shared" si="2"/>
        <v>77343.53</v>
      </c>
      <c r="G15" s="53">
        <f t="shared" si="1"/>
        <v>40.196456802994376</v>
      </c>
      <c r="H15" s="255"/>
      <c r="I15" s="50" t="s">
        <v>230</v>
      </c>
      <c r="J15" s="56">
        <f>(J12+(0.5*J13))/J11%</f>
        <v>46.527777777777779</v>
      </c>
      <c r="K15" s="258"/>
      <c r="L15" s="227"/>
      <c r="M15" s="149"/>
      <c r="N15" s="42"/>
      <c r="O15" s="42"/>
      <c r="P15" s="42"/>
    </row>
    <row r="16" spans="1:16" s="32" customFormat="1" ht="26.4" x14ac:dyDescent="0.3">
      <c r="A16" s="112"/>
      <c r="B16" s="112" t="s">
        <v>232</v>
      </c>
      <c r="C16" s="47" t="s">
        <v>161</v>
      </c>
      <c r="D16" s="48">
        <f>SUM(D17:D20)</f>
        <v>728876.81600000011</v>
      </c>
      <c r="E16" s="48">
        <f>SUM(E17:E20)</f>
        <v>358716.68999999994</v>
      </c>
      <c r="F16" s="48">
        <f>SUM(F17:F20)</f>
        <v>358716.68999999994</v>
      </c>
      <c r="G16" s="53">
        <f t="shared" si="1"/>
        <v>49.214995198859484</v>
      </c>
      <c r="H16" s="255"/>
      <c r="I16" s="50" t="s">
        <v>223</v>
      </c>
      <c r="J16" s="46">
        <f>J31+J176+1+J331+J536+J211</f>
        <v>53</v>
      </c>
      <c r="K16" s="256"/>
      <c r="L16" s="163"/>
      <c r="M16" s="242">
        <v>827</v>
      </c>
      <c r="N16" s="42"/>
      <c r="O16" s="42"/>
      <c r="P16" s="42"/>
    </row>
    <row r="17" spans="1:16" s="32" customFormat="1" ht="13.8" x14ac:dyDescent="0.3">
      <c r="A17" s="113"/>
      <c r="B17" s="113"/>
      <c r="C17" s="52" t="s">
        <v>225</v>
      </c>
      <c r="D17" s="53">
        <f>D32+D177+D332+D542</f>
        <v>391246.016</v>
      </c>
      <c r="E17" s="53">
        <f>E32+E177+E332+E542</f>
        <v>239249.41999999998</v>
      </c>
      <c r="F17" s="53">
        <f>F32+F177+F332+F542</f>
        <v>239249.41999999998</v>
      </c>
      <c r="G17" s="53">
        <f t="shared" si="1"/>
        <v>61.150634183071141</v>
      </c>
      <c r="H17" s="255"/>
      <c r="I17" s="50" t="s">
        <v>226</v>
      </c>
      <c r="J17" s="46">
        <f>J32+J177+J332</f>
        <v>9</v>
      </c>
      <c r="K17" s="257"/>
      <c r="L17" s="205"/>
      <c r="M17" s="243"/>
      <c r="N17" s="42"/>
      <c r="O17" s="42"/>
      <c r="P17" s="42"/>
    </row>
    <row r="18" spans="1:16" s="32" customFormat="1" ht="13.8" x14ac:dyDescent="0.3">
      <c r="A18" s="113"/>
      <c r="B18" s="113"/>
      <c r="C18" s="52" t="s">
        <v>227</v>
      </c>
      <c r="D18" s="53">
        <f>D33+D178+D333</f>
        <v>145067</v>
      </c>
      <c r="E18" s="53">
        <f>E33+E178+E333</f>
        <v>41973.740000000005</v>
      </c>
      <c r="F18" s="53">
        <f>F33+F178+F333</f>
        <v>41973.740000000005</v>
      </c>
      <c r="G18" s="53">
        <f t="shared" si="1"/>
        <v>28.934037375833238</v>
      </c>
      <c r="H18" s="255"/>
      <c r="I18" s="50" t="s">
        <v>228</v>
      </c>
      <c r="J18" s="46">
        <f>J33+1+1+J333+J538</f>
        <v>30</v>
      </c>
      <c r="K18" s="257"/>
      <c r="L18" s="205"/>
      <c r="M18" s="243"/>
      <c r="N18" s="42"/>
      <c r="O18" s="42"/>
      <c r="P18" s="42"/>
    </row>
    <row r="19" spans="1:16" s="32" customFormat="1" ht="13.8" x14ac:dyDescent="0.3">
      <c r="A19" s="113"/>
      <c r="B19" s="113"/>
      <c r="C19" s="52" t="s">
        <v>160</v>
      </c>
      <c r="D19" s="53">
        <f>D34+D199+D209</f>
        <v>150</v>
      </c>
      <c r="E19" s="53">
        <f>E34+E179+E334+E209</f>
        <v>150</v>
      </c>
      <c r="F19" s="53">
        <f>F34+F179+F334+F209</f>
        <v>150</v>
      </c>
      <c r="G19" s="53">
        <f t="shared" si="1"/>
        <v>100</v>
      </c>
      <c r="H19" s="255"/>
      <c r="I19" s="50" t="s">
        <v>229</v>
      </c>
      <c r="J19" s="46">
        <f>J34+J174+J334+J539</f>
        <v>14</v>
      </c>
      <c r="K19" s="257"/>
      <c r="L19" s="205"/>
      <c r="M19" s="243"/>
      <c r="N19" s="42"/>
      <c r="O19" s="42"/>
      <c r="P19" s="42"/>
    </row>
    <row r="20" spans="1:16" s="32" customFormat="1" ht="87.6" customHeight="1" x14ac:dyDescent="0.3">
      <c r="A20" s="114"/>
      <c r="B20" s="114"/>
      <c r="C20" s="52" t="s">
        <v>159</v>
      </c>
      <c r="D20" s="53">
        <f>D35+D180+D335</f>
        <v>192413.8</v>
      </c>
      <c r="E20" s="53">
        <f>E35+E180+E210+E215+E335</f>
        <v>77343.53</v>
      </c>
      <c r="F20" s="53">
        <f>F35+F180+F335+F545</f>
        <v>77343.53</v>
      </c>
      <c r="G20" s="53">
        <f t="shared" si="1"/>
        <v>40.196456802994376</v>
      </c>
      <c r="H20" s="255"/>
      <c r="I20" s="50" t="s">
        <v>230</v>
      </c>
      <c r="J20" s="56">
        <f>(J17+(0.5*J18))/J16%</f>
        <v>45.283018867924525</v>
      </c>
      <c r="K20" s="258"/>
      <c r="L20" s="227"/>
      <c r="M20" s="244"/>
      <c r="N20" s="42"/>
      <c r="O20" s="42"/>
      <c r="P20" s="42"/>
    </row>
    <row r="21" spans="1:16" s="32" customFormat="1" ht="24" customHeight="1" x14ac:dyDescent="0.3">
      <c r="A21" s="112"/>
      <c r="B21" s="112" t="s">
        <v>233</v>
      </c>
      <c r="C21" s="47" t="s">
        <v>161</v>
      </c>
      <c r="D21" s="48">
        <f>SUM(D22:D25)</f>
        <v>208293.924</v>
      </c>
      <c r="E21" s="48">
        <f>SUM(E22:E25)</f>
        <v>144762.416</v>
      </c>
      <c r="F21" s="48">
        <f>SUM(F22:F25)</f>
        <v>142255.413</v>
      </c>
      <c r="G21" s="53">
        <f t="shared" si="1"/>
        <v>68.295517347880008</v>
      </c>
      <c r="H21" s="254"/>
      <c r="I21" s="50" t="s">
        <v>223</v>
      </c>
      <c r="J21" s="46">
        <f>J221+J546</f>
        <v>18</v>
      </c>
      <c r="K21" s="256"/>
      <c r="L21" s="163"/>
      <c r="M21" s="242">
        <v>826</v>
      </c>
      <c r="N21" s="42"/>
      <c r="O21" s="42"/>
      <c r="P21" s="42"/>
    </row>
    <row r="22" spans="1:16" s="32" customFormat="1" ht="24" customHeight="1" x14ac:dyDescent="0.3">
      <c r="A22" s="113"/>
      <c r="B22" s="113"/>
      <c r="C22" s="52" t="s">
        <v>225</v>
      </c>
      <c r="D22" s="53">
        <f t="shared" ref="D22:F25" si="3">D222+D547</f>
        <v>208293.924</v>
      </c>
      <c r="E22" s="53">
        <f t="shared" si="3"/>
        <v>144762.416</v>
      </c>
      <c r="F22" s="53">
        <f t="shared" si="3"/>
        <v>142255.413</v>
      </c>
      <c r="G22" s="53">
        <f t="shared" si="1"/>
        <v>68.295517347880008</v>
      </c>
      <c r="H22" s="255"/>
      <c r="I22" s="50" t="s">
        <v>226</v>
      </c>
      <c r="J22" s="46">
        <f>J222+J547</f>
        <v>2</v>
      </c>
      <c r="K22" s="257"/>
      <c r="L22" s="205"/>
      <c r="M22" s="243"/>
      <c r="N22" s="42"/>
      <c r="O22" s="42"/>
      <c r="P22" s="42"/>
    </row>
    <row r="23" spans="1:16" s="32" customFormat="1" ht="21.6" customHeight="1" x14ac:dyDescent="0.3">
      <c r="A23" s="113"/>
      <c r="B23" s="113"/>
      <c r="C23" s="52" t="s">
        <v>227</v>
      </c>
      <c r="D23" s="53">
        <f t="shared" si="3"/>
        <v>0</v>
      </c>
      <c r="E23" s="53">
        <f t="shared" si="3"/>
        <v>0</v>
      </c>
      <c r="F23" s="53">
        <f t="shared" si="3"/>
        <v>0</v>
      </c>
      <c r="G23" s="52" t="e">
        <f t="shared" si="1"/>
        <v>#DIV/0!</v>
      </c>
      <c r="H23" s="255"/>
      <c r="I23" s="50" t="s">
        <v>228</v>
      </c>
      <c r="J23" s="46">
        <f>J223+J548</f>
        <v>14</v>
      </c>
      <c r="K23" s="257"/>
      <c r="L23" s="205"/>
      <c r="M23" s="243"/>
      <c r="N23" s="42"/>
      <c r="O23" s="42"/>
      <c r="P23" s="42"/>
    </row>
    <row r="24" spans="1:16" s="32" customFormat="1" ht="14.4" customHeight="1" x14ac:dyDescent="0.3">
      <c r="A24" s="113"/>
      <c r="B24" s="113"/>
      <c r="C24" s="52" t="s">
        <v>160</v>
      </c>
      <c r="D24" s="53">
        <f t="shared" si="3"/>
        <v>0</v>
      </c>
      <c r="E24" s="53">
        <f t="shared" si="3"/>
        <v>0</v>
      </c>
      <c r="F24" s="53">
        <f t="shared" si="3"/>
        <v>0</v>
      </c>
      <c r="G24" s="52" t="e">
        <f t="shared" si="1"/>
        <v>#DIV/0!</v>
      </c>
      <c r="H24" s="255"/>
      <c r="I24" s="50" t="s">
        <v>229</v>
      </c>
      <c r="J24" s="46">
        <f>J224+J549</f>
        <v>2</v>
      </c>
      <c r="K24" s="257"/>
      <c r="L24" s="205"/>
      <c r="M24" s="243"/>
      <c r="N24" s="42"/>
      <c r="O24" s="42"/>
      <c r="P24" s="42"/>
    </row>
    <row r="25" spans="1:16" s="32" customFormat="1" ht="39" customHeight="1" x14ac:dyDescent="0.3">
      <c r="A25" s="114"/>
      <c r="B25" s="114"/>
      <c r="C25" s="52" t="s">
        <v>159</v>
      </c>
      <c r="D25" s="53">
        <f t="shared" si="3"/>
        <v>0</v>
      </c>
      <c r="E25" s="53">
        <f t="shared" si="3"/>
        <v>0</v>
      </c>
      <c r="F25" s="53">
        <f t="shared" si="3"/>
        <v>0</v>
      </c>
      <c r="G25" s="52" t="e">
        <f t="shared" si="1"/>
        <v>#DIV/0!</v>
      </c>
      <c r="H25" s="255"/>
      <c r="I25" s="50" t="s">
        <v>230</v>
      </c>
      <c r="J25" s="56">
        <f>(J22+J23/2)/J21%</f>
        <v>50</v>
      </c>
      <c r="K25" s="258"/>
      <c r="L25" s="227"/>
      <c r="M25" s="244"/>
      <c r="N25" s="42"/>
      <c r="O25" s="42"/>
      <c r="P25" s="42"/>
    </row>
    <row r="26" spans="1:16" s="32" customFormat="1" ht="23.4" customHeight="1" x14ac:dyDescent="0.3">
      <c r="A26" s="112"/>
      <c r="B26" s="112" t="s">
        <v>234</v>
      </c>
      <c r="C26" s="47" t="s">
        <v>161</v>
      </c>
      <c r="D26" s="48">
        <f>SUM(D27:D30)</f>
        <v>63334</v>
      </c>
      <c r="E26" s="48">
        <f>SUM(E27:E30)</f>
        <v>27539.834739999995</v>
      </c>
      <c r="F26" s="48">
        <f>SUM(F27:F30)</f>
        <v>30534.351719999995</v>
      </c>
      <c r="G26" s="53">
        <f t="shared" si="1"/>
        <v>48.211626803928368</v>
      </c>
      <c r="H26" s="255"/>
      <c r="I26" s="50" t="s">
        <v>223</v>
      </c>
      <c r="J26" s="46">
        <f>J27+J28+J29</f>
        <v>1</v>
      </c>
      <c r="K26" s="256"/>
      <c r="L26" s="163"/>
      <c r="M26" s="242">
        <v>807</v>
      </c>
      <c r="N26" s="42"/>
      <c r="O26" s="42"/>
      <c r="P26" s="42"/>
    </row>
    <row r="27" spans="1:16" s="32" customFormat="1" ht="20.399999999999999" customHeight="1" x14ac:dyDescent="0.3">
      <c r="A27" s="113"/>
      <c r="B27" s="113"/>
      <c r="C27" s="52" t="s">
        <v>225</v>
      </c>
      <c r="D27" s="53">
        <f>D202</f>
        <v>47500.7</v>
      </c>
      <c r="E27" s="53">
        <f>E202</f>
        <v>14167.941309999998</v>
      </c>
      <c r="F27" s="53">
        <f t="shared" ref="E27:F29" si="4">F202</f>
        <v>15029.008219999998</v>
      </c>
      <c r="G27" s="53">
        <f t="shared" si="1"/>
        <v>31.639551038195222</v>
      </c>
      <c r="H27" s="255"/>
      <c r="I27" s="50" t="s">
        <v>226</v>
      </c>
      <c r="J27" s="46">
        <v>0</v>
      </c>
      <c r="K27" s="257"/>
      <c r="L27" s="205"/>
      <c r="M27" s="243"/>
      <c r="N27" s="42"/>
      <c r="O27" s="42"/>
      <c r="P27" s="42"/>
    </row>
    <row r="28" spans="1:16" s="32" customFormat="1" ht="23.1" customHeight="1" x14ac:dyDescent="0.3">
      <c r="A28" s="113"/>
      <c r="B28" s="113"/>
      <c r="C28" s="52" t="s">
        <v>227</v>
      </c>
      <c r="D28" s="53">
        <f>D203</f>
        <v>15200</v>
      </c>
      <c r="E28" s="53">
        <f>E203</f>
        <v>13095.960499999999</v>
      </c>
      <c r="F28" s="53">
        <f t="shared" si="4"/>
        <v>15200</v>
      </c>
      <c r="G28" s="53">
        <f t="shared" si="1"/>
        <v>100</v>
      </c>
      <c r="H28" s="255"/>
      <c r="I28" s="50" t="s">
        <v>228</v>
      </c>
      <c r="J28" s="46">
        <v>1</v>
      </c>
      <c r="K28" s="257"/>
      <c r="L28" s="205"/>
      <c r="M28" s="243"/>
      <c r="N28" s="42"/>
      <c r="O28" s="42"/>
      <c r="P28" s="42"/>
    </row>
    <row r="29" spans="1:16" s="32" customFormat="1" ht="12" customHeight="1" x14ac:dyDescent="0.3">
      <c r="A29" s="113"/>
      <c r="B29" s="113"/>
      <c r="C29" s="52" t="s">
        <v>160</v>
      </c>
      <c r="D29" s="53">
        <f>D204</f>
        <v>633.29999999999995</v>
      </c>
      <c r="E29" s="53">
        <f t="shared" si="4"/>
        <v>275.93293</v>
      </c>
      <c r="F29" s="53">
        <f t="shared" si="4"/>
        <v>305.34350000000001</v>
      </c>
      <c r="G29" s="53">
        <f t="shared" si="1"/>
        <v>48.214669193115434</v>
      </c>
      <c r="H29" s="255"/>
      <c r="I29" s="50" t="s">
        <v>229</v>
      </c>
      <c r="J29" s="46"/>
      <c r="K29" s="257"/>
      <c r="L29" s="205"/>
      <c r="M29" s="243"/>
      <c r="N29" s="42"/>
      <c r="O29" s="42"/>
      <c r="P29" s="42"/>
    </row>
    <row r="30" spans="1:16" s="32" customFormat="1" ht="61.35" customHeight="1" x14ac:dyDescent="0.3">
      <c r="A30" s="114"/>
      <c r="B30" s="114"/>
      <c r="C30" s="52" t="s">
        <v>159</v>
      </c>
      <c r="D30" s="53">
        <v>0</v>
      </c>
      <c r="E30" s="53">
        <f>H202</f>
        <v>0</v>
      </c>
      <c r="F30" s="53">
        <f>I202</f>
        <v>0</v>
      </c>
      <c r="G30" s="52" t="e">
        <f t="shared" si="1"/>
        <v>#DIV/0!</v>
      </c>
      <c r="H30" s="255"/>
      <c r="I30" s="50" t="s">
        <v>230</v>
      </c>
      <c r="J30" s="56">
        <f>(J27+(0.5*J28))/J26%</f>
        <v>50</v>
      </c>
      <c r="K30" s="258"/>
      <c r="L30" s="227"/>
      <c r="M30" s="244"/>
      <c r="N30" s="42"/>
      <c r="O30" s="42"/>
      <c r="P30" s="42"/>
    </row>
    <row r="31" spans="1:16" s="32" customFormat="1" ht="22.5" customHeight="1" x14ac:dyDescent="0.3">
      <c r="A31" s="112" t="s">
        <v>235</v>
      </c>
      <c r="B31" s="141" t="s">
        <v>236</v>
      </c>
      <c r="C31" s="47" t="s">
        <v>161</v>
      </c>
      <c r="D31" s="48">
        <f>SUM(D32:D35)</f>
        <v>339513.03100000002</v>
      </c>
      <c r="E31" s="48">
        <f>SUM(E32:E35)</f>
        <v>238147.24</v>
      </c>
      <c r="F31" s="48">
        <f>SUM(F32:F35)</f>
        <v>238147.24</v>
      </c>
      <c r="G31" s="49">
        <f>F31/D31</f>
        <v>0.70143770122331472</v>
      </c>
      <c r="H31" s="255"/>
      <c r="I31" s="50" t="s">
        <v>223</v>
      </c>
      <c r="J31" s="46">
        <f>SUM(J32:J34)</f>
        <v>20</v>
      </c>
      <c r="K31" s="103" t="s">
        <v>237</v>
      </c>
      <c r="L31" s="163"/>
      <c r="M31" s="242">
        <v>827</v>
      </c>
      <c r="N31" s="42"/>
      <c r="O31" s="42"/>
      <c r="P31" s="42"/>
    </row>
    <row r="32" spans="1:16" s="32" customFormat="1" ht="13.8" x14ac:dyDescent="0.3">
      <c r="A32" s="113"/>
      <c r="B32" s="142"/>
      <c r="C32" s="52" t="s">
        <v>225</v>
      </c>
      <c r="D32" s="53">
        <f t="shared" ref="D32:F35" si="5">D37+D52+D92+D142</f>
        <v>292418.53100000002</v>
      </c>
      <c r="E32" s="53">
        <f>E37+E52+E92+E142</f>
        <v>198300.85</v>
      </c>
      <c r="F32" s="53">
        <f t="shared" si="5"/>
        <v>198300.85</v>
      </c>
      <c r="G32" s="49">
        <f>F32/D32</f>
        <v>0.67814050402982151</v>
      </c>
      <c r="H32" s="255"/>
      <c r="I32" s="50" t="s">
        <v>226</v>
      </c>
      <c r="J32" s="46">
        <f>J37+J52+J92+J142</f>
        <v>3</v>
      </c>
      <c r="K32" s="104"/>
      <c r="L32" s="205"/>
      <c r="M32" s="243"/>
      <c r="N32" s="42"/>
      <c r="O32" s="42"/>
      <c r="P32" s="42"/>
    </row>
    <row r="33" spans="1:16" s="32" customFormat="1" ht="13.8" x14ac:dyDescent="0.3">
      <c r="A33" s="113"/>
      <c r="B33" s="142"/>
      <c r="C33" s="52" t="s">
        <v>227</v>
      </c>
      <c r="D33" s="53">
        <f t="shared" si="5"/>
        <v>39596.5</v>
      </c>
      <c r="E33" s="53">
        <f t="shared" si="5"/>
        <v>33350.15</v>
      </c>
      <c r="F33" s="53">
        <f t="shared" si="5"/>
        <v>33350.15</v>
      </c>
      <c r="G33" s="49">
        <f>F33/D33</f>
        <v>0.84224994633364059</v>
      </c>
      <c r="H33" s="255"/>
      <c r="I33" s="50" t="s">
        <v>228</v>
      </c>
      <c r="J33" s="46">
        <f>J38+J53+J93+J143</f>
        <v>10</v>
      </c>
      <c r="K33" s="104"/>
      <c r="L33" s="205"/>
      <c r="M33" s="243"/>
      <c r="N33" s="42"/>
      <c r="O33" s="42"/>
      <c r="P33" s="42"/>
    </row>
    <row r="34" spans="1:16" s="32" customFormat="1" ht="16.5" customHeight="1" x14ac:dyDescent="0.3">
      <c r="A34" s="113"/>
      <c r="B34" s="142"/>
      <c r="C34" s="52" t="s">
        <v>160</v>
      </c>
      <c r="D34" s="53">
        <f t="shared" si="5"/>
        <v>0</v>
      </c>
      <c r="E34" s="53">
        <f t="shared" si="5"/>
        <v>0</v>
      </c>
      <c r="F34" s="53">
        <f t="shared" si="5"/>
        <v>0</v>
      </c>
      <c r="G34" s="49"/>
      <c r="H34" s="255"/>
      <c r="I34" s="50" t="s">
        <v>229</v>
      </c>
      <c r="J34" s="46">
        <f>J39+J54+J94+J144</f>
        <v>7</v>
      </c>
      <c r="K34" s="104"/>
      <c r="L34" s="205"/>
      <c r="M34" s="243"/>
      <c r="N34" s="42"/>
      <c r="O34" s="42"/>
      <c r="P34" s="42"/>
    </row>
    <row r="35" spans="1:16" s="32" customFormat="1" ht="19.5" customHeight="1" x14ac:dyDescent="0.3">
      <c r="A35" s="114"/>
      <c r="B35" s="143"/>
      <c r="C35" s="52" t="s">
        <v>159</v>
      </c>
      <c r="D35" s="53">
        <f t="shared" si="5"/>
        <v>7498</v>
      </c>
      <c r="E35" s="53">
        <f t="shared" si="5"/>
        <v>6496.24</v>
      </c>
      <c r="F35" s="53">
        <f t="shared" si="5"/>
        <v>6496.24</v>
      </c>
      <c r="G35" s="49">
        <f>F35/D35</f>
        <v>0.86639637236596423</v>
      </c>
      <c r="H35" s="255"/>
      <c r="I35" s="50" t="s">
        <v>230</v>
      </c>
      <c r="J35" s="49">
        <f>(J32+(0.5*J33))/J31</f>
        <v>0.4</v>
      </c>
      <c r="K35" s="105"/>
      <c r="L35" s="227"/>
      <c r="M35" s="244"/>
      <c r="N35" s="42"/>
      <c r="O35" s="42"/>
      <c r="P35" s="42"/>
    </row>
    <row r="36" spans="1:16" s="32" customFormat="1" ht="22.5" customHeight="1" x14ac:dyDescent="0.3">
      <c r="A36" s="112" t="s">
        <v>162</v>
      </c>
      <c r="B36" s="141" t="s">
        <v>238</v>
      </c>
      <c r="C36" s="47" t="s">
        <v>161</v>
      </c>
      <c r="D36" s="48">
        <f>SUM(D37:D40)</f>
        <v>19330</v>
      </c>
      <c r="E36" s="48">
        <f>SUM(E37:E40)</f>
        <v>16240.6</v>
      </c>
      <c r="F36" s="48">
        <f>SUM(F37:F40)</f>
        <v>16240.6</v>
      </c>
      <c r="G36" s="53">
        <f t="shared" si="1"/>
        <v>84.017589239524057</v>
      </c>
      <c r="H36" s="106"/>
      <c r="I36" s="50" t="s">
        <v>223</v>
      </c>
      <c r="J36" s="46">
        <f>J37+J38+J39</f>
        <v>2</v>
      </c>
      <c r="K36" s="103" t="s">
        <v>239</v>
      </c>
      <c r="L36" s="163"/>
      <c r="M36" s="242">
        <v>827</v>
      </c>
      <c r="N36" s="42"/>
      <c r="O36" s="42"/>
      <c r="P36" s="42"/>
    </row>
    <row r="37" spans="1:16" s="32" customFormat="1" ht="13.8" x14ac:dyDescent="0.3">
      <c r="A37" s="113"/>
      <c r="B37" s="142"/>
      <c r="C37" s="52" t="s">
        <v>225</v>
      </c>
      <c r="D37" s="53">
        <f t="shared" ref="D37:F40" si="6">D42+D47</f>
        <v>12400</v>
      </c>
      <c r="E37" s="53">
        <f>E42+E47</f>
        <v>9744.36</v>
      </c>
      <c r="F37" s="53">
        <f t="shared" si="6"/>
        <v>9744.36</v>
      </c>
      <c r="G37" s="53">
        <f t="shared" si="1"/>
        <v>78.583548387096783</v>
      </c>
      <c r="H37" s="252"/>
      <c r="I37" s="50" t="s">
        <v>226</v>
      </c>
      <c r="J37" s="46">
        <v>0</v>
      </c>
      <c r="K37" s="104"/>
      <c r="L37" s="205"/>
      <c r="M37" s="243"/>
      <c r="N37" s="42"/>
      <c r="O37" s="42"/>
      <c r="P37" s="42"/>
    </row>
    <row r="38" spans="1:16" s="32" customFormat="1" ht="13.8" x14ac:dyDescent="0.3">
      <c r="A38" s="113"/>
      <c r="B38" s="142"/>
      <c r="C38" s="52" t="s">
        <v>227</v>
      </c>
      <c r="D38" s="53">
        <f t="shared" si="6"/>
        <v>0</v>
      </c>
      <c r="E38" s="53">
        <f t="shared" si="6"/>
        <v>0</v>
      </c>
      <c r="F38" s="53">
        <f t="shared" si="6"/>
        <v>0</v>
      </c>
      <c r="G38" s="52"/>
      <c r="H38" s="252"/>
      <c r="I38" s="50" t="s">
        <v>228</v>
      </c>
      <c r="J38" s="46">
        <v>1</v>
      </c>
      <c r="K38" s="104"/>
      <c r="L38" s="205"/>
      <c r="M38" s="243"/>
      <c r="N38" s="42"/>
      <c r="O38" s="42"/>
      <c r="P38" s="42"/>
    </row>
    <row r="39" spans="1:16" s="32" customFormat="1" ht="13.8" x14ac:dyDescent="0.3">
      <c r="A39" s="113"/>
      <c r="B39" s="142"/>
      <c r="C39" s="52" t="s">
        <v>160</v>
      </c>
      <c r="D39" s="53">
        <f t="shared" si="6"/>
        <v>0</v>
      </c>
      <c r="E39" s="53">
        <f t="shared" si="6"/>
        <v>0</v>
      </c>
      <c r="F39" s="53">
        <f t="shared" si="6"/>
        <v>0</v>
      </c>
      <c r="G39" s="52"/>
      <c r="H39" s="252"/>
      <c r="I39" s="50" t="s">
        <v>229</v>
      </c>
      <c r="J39" s="46">
        <v>1</v>
      </c>
      <c r="K39" s="104"/>
      <c r="L39" s="205"/>
      <c r="M39" s="243"/>
      <c r="N39" s="42"/>
      <c r="O39" s="42"/>
      <c r="P39" s="42"/>
    </row>
    <row r="40" spans="1:16" s="32" customFormat="1" ht="17.25" customHeight="1" x14ac:dyDescent="0.3">
      <c r="A40" s="114"/>
      <c r="B40" s="143"/>
      <c r="C40" s="52" t="s">
        <v>159</v>
      </c>
      <c r="D40" s="53">
        <f t="shared" si="6"/>
        <v>6930</v>
      </c>
      <c r="E40" s="53">
        <f>E45+E50</f>
        <v>6496.24</v>
      </c>
      <c r="F40" s="53">
        <f t="shared" si="6"/>
        <v>6496.24</v>
      </c>
      <c r="G40" s="53">
        <f t="shared" si="1"/>
        <v>93.740836940836942</v>
      </c>
      <c r="H40" s="253"/>
      <c r="I40" s="50" t="s">
        <v>230</v>
      </c>
      <c r="J40" s="49">
        <f>(J37+(0.5*J38))/J36</f>
        <v>0.25</v>
      </c>
      <c r="K40" s="105"/>
      <c r="L40" s="227"/>
      <c r="M40" s="244"/>
      <c r="N40" s="42"/>
      <c r="O40" s="42"/>
      <c r="P40" s="42"/>
    </row>
    <row r="41" spans="1:16" s="32" customFormat="1" ht="18" customHeight="1" x14ac:dyDescent="0.3">
      <c r="A41" s="112" t="s">
        <v>240</v>
      </c>
      <c r="B41" s="141" t="s">
        <v>241</v>
      </c>
      <c r="C41" s="47" t="s">
        <v>161</v>
      </c>
      <c r="D41" s="48">
        <f>SUM(D42:D45)</f>
        <v>2000</v>
      </c>
      <c r="E41" s="48">
        <f>SUM(E42:E45)</f>
        <v>0</v>
      </c>
      <c r="F41" s="48">
        <f>SUM(F42:F45)</f>
        <v>0</v>
      </c>
      <c r="G41" s="53">
        <f t="shared" si="1"/>
        <v>0</v>
      </c>
      <c r="H41" s="127" t="s">
        <v>242</v>
      </c>
      <c r="I41" s="103" t="s">
        <v>98</v>
      </c>
      <c r="J41" s="103" t="s">
        <v>297</v>
      </c>
      <c r="K41" s="103" t="s">
        <v>244</v>
      </c>
      <c r="L41" s="103" t="s">
        <v>99</v>
      </c>
      <c r="M41" s="242">
        <v>827</v>
      </c>
      <c r="N41" s="42"/>
      <c r="O41" s="42"/>
      <c r="P41" s="42"/>
    </row>
    <row r="42" spans="1:16" s="32" customFormat="1" ht="13.8" x14ac:dyDescent="0.3">
      <c r="A42" s="113"/>
      <c r="B42" s="142"/>
      <c r="C42" s="52" t="s">
        <v>225</v>
      </c>
      <c r="D42" s="53">
        <v>2000</v>
      </c>
      <c r="E42" s="53">
        <v>0</v>
      </c>
      <c r="F42" s="53">
        <f>E42</f>
        <v>0</v>
      </c>
      <c r="G42" s="53">
        <f t="shared" si="1"/>
        <v>0</v>
      </c>
      <c r="H42" s="240"/>
      <c r="I42" s="104"/>
      <c r="J42" s="104"/>
      <c r="K42" s="104"/>
      <c r="L42" s="104"/>
      <c r="M42" s="243"/>
      <c r="N42" s="42"/>
      <c r="O42" s="42"/>
      <c r="P42" s="42"/>
    </row>
    <row r="43" spans="1:16" s="32" customFormat="1" ht="13.8" x14ac:dyDescent="0.3">
      <c r="A43" s="113"/>
      <c r="B43" s="142"/>
      <c r="C43" s="52" t="s">
        <v>227</v>
      </c>
      <c r="D43" s="53">
        <v>0</v>
      </c>
      <c r="E43" s="53">
        <v>0</v>
      </c>
      <c r="F43" s="53">
        <f>E43</f>
        <v>0</v>
      </c>
      <c r="G43" s="53" t="e">
        <f t="shared" si="1"/>
        <v>#DIV/0!</v>
      </c>
      <c r="H43" s="240"/>
      <c r="I43" s="104"/>
      <c r="J43" s="104"/>
      <c r="K43" s="104"/>
      <c r="L43" s="104"/>
      <c r="M43" s="243"/>
      <c r="N43" s="42"/>
      <c r="O43" s="42"/>
      <c r="P43" s="42"/>
    </row>
    <row r="44" spans="1:16" s="32" customFormat="1" ht="19.5" customHeight="1" x14ac:dyDescent="0.3">
      <c r="A44" s="113"/>
      <c r="B44" s="142"/>
      <c r="C44" s="52" t="s">
        <v>160</v>
      </c>
      <c r="D44" s="53">
        <v>0</v>
      </c>
      <c r="E44" s="53">
        <v>0</v>
      </c>
      <c r="F44" s="53">
        <f>E44</f>
        <v>0</v>
      </c>
      <c r="G44" s="53" t="e">
        <f t="shared" si="1"/>
        <v>#DIV/0!</v>
      </c>
      <c r="H44" s="240"/>
      <c r="I44" s="104"/>
      <c r="J44" s="104"/>
      <c r="K44" s="104"/>
      <c r="L44" s="104"/>
      <c r="M44" s="243"/>
      <c r="N44" s="42"/>
      <c r="O44" s="42"/>
      <c r="P44" s="42"/>
    </row>
    <row r="45" spans="1:16" s="32" customFormat="1" ht="42.75" customHeight="1" x14ac:dyDescent="0.3">
      <c r="A45" s="114"/>
      <c r="B45" s="143"/>
      <c r="C45" s="52" t="s">
        <v>159</v>
      </c>
      <c r="D45" s="53">
        <v>0</v>
      </c>
      <c r="E45" s="53">
        <v>0</v>
      </c>
      <c r="F45" s="53">
        <f>E45</f>
        <v>0</v>
      </c>
      <c r="G45" s="53" t="e">
        <f t="shared" si="1"/>
        <v>#DIV/0!</v>
      </c>
      <c r="H45" s="241"/>
      <c r="I45" s="105"/>
      <c r="J45" s="105"/>
      <c r="K45" s="105"/>
      <c r="L45" s="105"/>
      <c r="M45" s="244"/>
      <c r="N45" s="42"/>
      <c r="O45" s="42"/>
      <c r="P45" s="42"/>
    </row>
    <row r="46" spans="1:16" s="32" customFormat="1" ht="18" customHeight="1" x14ac:dyDescent="0.3">
      <c r="A46" s="112" t="s">
        <v>245</v>
      </c>
      <c r="B46" s="141" t="s">
        <v>246</v>
      </c>
      <c r="C46" s="47" t="s">
        <v>161</v>
      </c>
      <c r="D46" s="48">
        <f>SUM(D47:D50)</f>
        <v>17330</v>
      </c>
      <c r="E46" s="48">
        <f>SUM(E47:E50)</f>
        <v>16240.6</v>
      </c>
      <c r="F46" s="48">
        <f>SUM(F47:F50)</f>
        <v>16240.6</v>
      </c>
      <c r="G46" s="53">
        <f t="shared" si="1"/>
        <v>93.713791113675711</v>
      </c>
      <c r="H46" s="127" t="s">
        <v>247</v>
      </c>
      <c r="I46" s="182" t="s">
        <v>488</v>
      </c>
      <c r="J46" s="103" t="s">
        <v>271</v>
      </c>
      <c r="K46" s="103" t="s">
        <v>248</v>
      </c>
      <c r="L46" s="163" t="s">
        <v>143</v>
      </c>
      <c r="M46" s="242">
        <v>827</v>
      </c>
      <c r="N46" s="42"/>
      <c r="O46" s="42"/>
      <c r="P46" s="42"/>
    </row>
    <row r="47" spans="1:16" s="32" customFormat="1" ht="18" customHeight="1" x14ac:dyDescent="0.3">
      <c r="A47" s="113"/>
      <c r="B47" s="142"/>
      <c r="C47" s="52" t="s">
        <v>225</v>
      </c>
      <c r="D47" s="53">
        <v>10400</v>
      </c>
      <c r="E47" s="53">
        <v>9744.36</v>
      </c>
      <c r="F47" s="53">
        <f>E47</f>
        <v>9744.36</v>
      </c>
      <c r="G47" s="53">
        <f t="shared" si="1"/>
        <v>93.69576923076923</v>
      </c>
      <c r="H47" s="240"/>
      <c r="I47" s="183"/>
      <c r="J47" s="104"/>
      <c r="K47" s="104"/>
      <c r="L47" s="205"/>
      <c r="M47" s="243"/>
      <c r="N47" s="42"/>
      <c r="O47" s="42"/>
      <c r="P47" s="42"/>
    </row>
    <row r="48" spans="1:16" s="32" customFormat="1" ht="47.4" customHeight="1" x14ac:dyDescent="0.3">
      <c r="A48" s="113"/>
      <c r="B48" s="142"/>
      <c r="C48" s="52" t="s">
        <v>227</v>
      </c>
      <c r="D48" s="53">
        <v>0</v>
      </c>
      <c r="E48" s="53">
        <v>0</v>
      </c>
      <c r="F48" s="53">
        <f>E48</f>
        <v>0</v>
      </c>
      <c r="G48" s="53" t="e">
        <f t="shared" si="1"/>
        <v>#DIV/0!</v>
      </c>
      <c r="H48" s="240"/>
      <c r="I48" s="183"/>
      <c r="J48" s="104"/>
      <c r="K48" s="104"/>
      <c r="L48" s="205"/>
      <c r="M48" s="243"/>
      <c r="N48" s="42"/>
      <c r="O48" s="42"/>
      <c r="P48" s="42"/>
    </row>
    <row r="49" spans="1:16" s="32" customFormat="1" ht="27" customHeight="1" x14ac:dyDescent="0.3">
      <c r="A49" s="113"/>
      <c r="B49" s="142"/>
      <c r="C49" s="52" t="s">
        <v>160</v>
      </c>
      <c r="D49" s="53">
        <v>0</v>
      </c>
      <c r="E49" s="53">
        <v>0</v>
      </c>
      <c r="F49" s="53">
        <f>E49</f>
        <v>0</v>
      </c>
      <c r="G49" s="53" t="e">
        <f t="shared" si="1"/>
        <v>#DIV/0!</v>
      </c>
      <c r="H49" s="240"/>
      <c r="I49" s="183"/>
      <c r="J49" s="104"/>
      <c r="K49" s="104"/>
      <c r="L49" s="205"/>
      <c r="M49" s="243"/>
      <c r="N49" s="42"/>
      <c r="O49" s="42"/>
      <c r="P49" s="42"/>
    </row>
    <row r="50" spans="1:16" s="32" customFormat="1" ht="89.1" customHeight="1" x14ac:dyDescent="0.3">
      <c r="A50" s="114"/>
      <c r="B50" s="143"/>
      <c r="C50" s="52" t="s">
        <v>159</v>
      </c>
      <c r="D50" s="53">
        <v>6930</v>
      </c>
      <c r="E50" s="53">
        <v>6496.24</v>
      </c>
      <c r="F50" s="53">
        <f>E50</f>
        <v>6496.24</v>
      </c>
      <c r="G50" s="53">
        <f t="shared" si="1"/>
        <v>93.740836940836942</v>
      </c>
      <c r="H50" s="241"/>
      <c r="I50" s="184"/>
      <c r="J50" s="105"/>
      <c r="K50" s="105"/>
      <c r="L50" s="227"/>
      <c r="M50" s="244"/>
      <c r="N50" s="42"/>
      <c r="O50" s="42"/>
      <c r="P50" s="42"/>
    </row>
    <row r="51" spans="1:16" s="32" customFormat="1" ht="26.25" customHeight="1" x14ac:dyDescent="0.3">
      <c r="A51" s="112" t="s">
        <v>168</v>
      </c>
      <c r="B51" s="141" t="s">
        <v>249</v>
      </c>
      <c r="C51" s="47" t="s">
        <v>161</v>
      </c>
      <c r="D51" s="48">
        <f>SUM(D52:D55)</f>
        <v>26802.146000000001</v>
      </c>
      <c r="E51" s="48">
        <f>SUM(E52:E55)</f>
        <v>18581.11</v>
      </c>
      <c r="F51" s="48">
        <f>SUM(F52:F55)</f>
        <v>18581.11</v>
      </c>
      <c r="G51" s="53">
        <f t="shared" si="1"/>
        <v>69.326948670453476</v>
      </c>
      <c r="H51" s="127"/>
      <c r="I51" s="50" t="s">
        <v>223</v>
      </c>
      <c r="J51" s="46">
        <f>J52+J53+J54</f>
        <v>5</v>
      </c>
      <c r="K51" s="103" t="s">
        <v>239</v>
      </c>
      <c r="L51" s="163"/>
      <c r="M51" s="242">
        <v>827</v>
      </c>
      <c r="N51" s="42"/>
      <c r="O51" s="42"/>
      <c r="P51" s="42"/>
    </row>
    <row r="52" spans="1:16" s="32" customFormat="1" ht="13.8" x14ac:dyDescent="0.3">
      <c r="A52" s="113"/>
      <c r="B52" s="142"/>
      <c r="C52" s="52" t="s">
        <v>225</v>
      </c>
      <c r="D52" s="53">
        <f>D57+D62+D72+D77+D82+D87</f>
        <v>16143.594999999999</v>
      </c>
      <c r="E52" s="53">
        <f>E87+E62+E72+E77+E82+E57</f>
        <v>8915.69</v>
      </c>
      <c r="F52" s="53">
        <f>E52</f>
        <v>8915.69</v>
      </c>
      <c r="G52" s="53">
        <f>F52/D52*100</f>
        <v>55.227413720425965</v>
      </c>
      <c r="H52" s="240"/>
      <c r="I52" s="50" t="s">
        <v>226</v>
      </c>
      <c r="J52" s="46">
        <v>2</v>
      </c>
      <c r="K52" s="104"/>
      <c r="L52" s="205"/>
      <c r="M52" s="243"/>
      <c r="N52" s="42"/>
      <c r="O52" s="42"/>
      <c r="P52" s="42"/>
    </row>
    <row r="53" spans="1:16" s="32" customFormat="1" ht="13.8" x14ac:dyDescent="0.3">
      <c r="A53" s="113"/>
      <c r="B53" s="142"/>
      <c r="C53" s="52" t="s">
        <v>227</v>
      </c>
      <c r="D53" s="53">
        <f>D58+D63+D73+D78+D83+D88</f>
        <v>10658.550999999999</v>
      </c>
      <c r="E53" s="53">
        <f>E58+E63+E73+E78+E83+E88</f>
        <v>9665.42</v>
      </c>
      <c r="F53" s="53">
        <f>E53</f>
        <v>9665.42</v>
      </c>
      <c r="G53" s="53">
        <f>F53/D53*100</f>
        <v>90.682307566947898</v>
      </c>
      <c r="H53" s="240"/>
      <c r="I53" s="50" t="s">
        <v>228</v>
      </c>
      <c r="J53" s="46">
        <v>1</v>
      </c>
      <c r="K53" s="104"/>
      <c r="L53" s="205"/>
      <c r="M53" s="243"/>
      <c r="N53" s="42"/>
      <c r="O53" s="42"/>
      <c r="P53" s="42"/>
    </row>
    <row r="54" spans="1:16" s="32" customFormat="1" ht="12.75" customHeight="1" x14ac:dyDescent="0.3">
      <c r="A54" s="113"/>
      <c r="B54" s="142"/>
      <c r="C54" s="52" t="s">
        <v>160</v>
      </c>
      <c r="D54" s="53">
        <f t="shared" ref="D54:F55" si="7">D59+D64+D74+D89</f>
        <v>0</v>
      </c>
      <c r="E54" s="53">
        <f t="shared" si="7"/>
        <v>0</v>
      </c>
      <c r="F54" s="53">
        <f t="shared" si="7"/>
        <v>0</v>
      </c>
      <c r="G54" s="53"/>
      <c r="H54" s="240"/>
      <c r="I54" s="50" t="s">
        <v>229</v>
      </c>
      <c r="J54" s="46">
        <v>2</v>
      </c>
      <c r="K54" s="104"/>
      <c r="L54" s="205"/>
      <c r="M54" s="243"/>
      <c r="N54" s="42"/>
      <c r="O54" s="42"/>
      <c r="P54" s="42"/>
    </row>
    <row r="55" spans="1:16" s="32" customFormat="1" ht="15" customHeight="1" x14ac:dyDescent="0.3">
      <c r="A55" s="114"/>
      <c r="B55" s="143"/>
      <c r="C55" s="52" t="s">
        <v>159</v>
      </c>
      <c r="D55" s="53">
        <f t="shared" si="7"/>
        <v>0</v>
      </c>
      <c r="E55" s="53">
        <f t="shared" si="7"/>
        <v>0</v>
      </c>
      <c r="F55" s="53">
        <f t="shared" si="7"/>
        <v>0</v>
      </c>
      <c r="G55" s="53"/>
      <c r="H55" s="241"/>
      <c r="I55" s="50" t="s">
        <v>230</v>
      </c>
      <c r="J55" s="49">
        <f>(J52+(0.5*J53))/J51</f>
        <v>0.5</v>
      </c>
      <c r="K55" s="105"/>
      <c r="L55" s="227"/>
      <c r="M55" s="244"/>
      <c r="N55" s="42"/>
      <c r="O55" s="42"/>
      <c r="P55" s="42"/>
    </row>
    <row r="56" spans="1:16" s="32" customFormat="1" ht="15.75" customHeight="1" x14ac:dyDescent="0.3">
      <c r="A56" s="112" t="s">
        <v>250</v>
      </c>
      <c r="B56" s="141" t="s">
        <v>251</v>
      </c>
      <c r="C56" s="57" t="s">
        <v>161</v>
      </c>
      <c r="D56" s="58">
        <f>SUM(D57:D60)</f>
        <v>13605.142</v>
      </c>
      <c r="E56" s="48">
        <f>SUM(E57:E60)</f>
        <v>11585.8</v>
      </c>
      <c r="F56" s="58">
        <f>SUM(F57:F60)</f>
        <v>11585.8</v>
      </c>
      <c r="G56" s="53">
        <f>F56/D56*100</f>
        <v>85.157508830117308</v>
      </c>
      <c r="H56" s="103" t="s">
        <v>97</v>
      </c>
      <c r="I56" s="112" t="s">
        <v>495</v>
      </c>
      <c r="J56" s="103" t="s">
        <v>271</v>
      </c>
      <c r="K56" s="103" t="s">
        <v>252</v>
      </c>
      <c r="L56" s="103" t="s">
        <v>460</v>
      </c>
      <c r="M56" s="242">
        <v>827</v>
      </c>
      <c r="N56" s="42"/>
      <c r="O56" s="42"/>
      <c r="P56" s="42"/>
    </row>
    <row r="57" spans="1:16" s="32" customFormat="1" ht="13.8" x14ac:dyDescent="0.3">
      <c r="A57" s="113"/>
      <c r="B57" s="142"/>
      <c r="C57" s="57" t="s">
        <v>225</v>
      </c>
      <c r="D57" s="57">
        <v>3945.491</v>
      </c>
      <c r="E57" s="53">
        <v>3359.88</v>
      </c>
      <c r="F57" s="53">
        <v>3359.88</v>
      </c>
      <c r="G57" s="53">
        <f t="shared" ref="G57:G64" si="8">F57/D57*100</f>
        <v>85.157462024371625</v>
      </c>
      <c r="H57" s="248"/>
      <c r="I57" s="113"/>
      <c r="J57" s="104"/>
      <c r="K57" s="104"/>
      <c r="L57" s="104"/>
      <c r="M57" s="243"/>
      <c r="N57" s="42"/>
      <c r="O57" s="42"/>
      <c r="P57" s="42"/>
    </row>
    <row r="58" spans="1:16" s="32" customFormat="1" ht="13.8" x14ac:dyDescent="0.3">
      <c r="A58" s="113"/>
      <c r="B58" s="142"/>
      <c r="C58" s="57" t="s">
        <v>227</v>
      </c>
      <c r="D58" s="57">
        <v>9659.6509999999998</v>
      </c>
      <c r="E58" s="53">
        <v>8225.92</v>
      </c>
      <c r="F58" s="57">
        <f>E58</f>
        <v>8225.92</v>
      </c>
      <c r="G58" s="53">
        <f t="shared" si="8"/>
        <v>85.157527947955884</v>
      </c>
      <c r="H58" s="248"/>
      <c r="I58" s="113"/>
      <c r="J58" s="104"/>
      <c r="K58" s="104"/>
      <c r="L58" s="104"/>
      <c r="M58" s="243"/>
      <c r="N58" s="42"/>
      <c r="O58" s="42"/>
      <c r="P58" s="42"/>
    </row>
    <row r="59" spans="1:16" s="32" customFormat="1" ht="13.8" x14ac:dyDescent="0.3">
      <c r="A59" s="113"/>
      <c r="B59" s="142"/>
      <c r="C59" s="57" t="s">
        <v>160</v>
      </c>
      <c r="D59" s="57">
        <v>0</v>
      </c>
      <c r="E59" s="57">
        <v>0</v>
      </c>
      <c r="F59" s="57">
        <f>E59</f>
        <v>0</v>
      </c>
      <c r="G59" s="52"/>
      <c r="H59" s="248"/>
      <c r="I59" s="113"/>
      <c r="J59" s="104"/>
      <c r="K59" s="104"/>
      <c r="L59" s="104"/>
      <c r="M59" s="243"/>
      <c r="N59" s="42"/>
      <c r="O59" s="42"/>
      <c r="P59" s="42"/>
    </row>
    <row r="60" spans="1:16" s="32" customFormat="1" ht="62.4" customHeight="1" x14ac:dyDescent="0.3">
      <c r="A60" s="114"/>
      <c r="B60" s="143"/>
      <c r="C60" s="57" t="s">
        <v>159</v>
      </c>
      <c r="D60" s="57">
        <v>0</v>
      </c>
      <c r="E60" s="57">
        <v>0</v>
      </c>
      <c r="F60" s="57">
        <f>E60</f>
        <v>0</v>
      </c>
      <c r="G60" s="52"/>
      <c r="H60" s="249"/>
      <c r="I60" s="114"/>
      <c r="J60" s="105"/>
      <c r="K60" s="105"/>
      <c r="L60" s="105"/>
      <c r="M60" s="244"/>
      <c r="N60" s="42"/>
      <c r="O60" s="42"/>
      <c r="P60" s="42"/>
    </row>
    <row r="61" spans="1:16" s="32" customFormat="1" ht="18" hidden="1" customHeight="1" x14ac:dyDescent="0.3">
      <c r="A61" s="112" t="s">
        <v>253</v>
      </c>
      <c r="B61" s="141" t="s">
        <v>251</v>
      </c>
      <c r="C61" s="47" t="s">
        <v>161</v>
      </c>
      <c r="D61" s="58">
        <f>SUM(D62:D65)</f>
        <v>0</v>
      </c>
      <c r="E61" s="48">
        <f>SUM(E62:E65)</f>
        <v>0</v>
      </c>
      <c r="F61" s="48">
        <f>SUM(F62:F65)</f>
        <v>0</v>
      </c>
      <c r="G61" s="53" t="e">
        <f t="shared" si="8"/>
        <v>#DIV/0!</v>
      </c>
      <c r="H61" s="103" t="s">
        <v>97</v>
      </c>
      <c r="I61" s="112" t="s">
        <v>100</v>
      </c>
      <c r="J61" s="103"/>
      <c r="K61" s="103"/>
      <c r="L61" s="103" t="s">
        <v>101</v>
      </c>
      <c r="M61" s="242"/>
      <c r="N61" s="42"/>
      <c r="O61" s="42"/>
      <c r="P61" s="42"/>
    </row>
    <row r="62" spans="1:16" s="32" customFormat="1" ht="14.1" hidden="1" customHeight="1" x14ac:dyDescent="0.3">
      <c r="A62" s="113"/>
      <c r="B62" s="142"/>
      <c r="C62" s="52" t="s">
        <v>225</v>
      </c>
      <c r="D62" s="53">
        <v>0</v>
      </c>
      <c r="E62" s="53">
        <v>0</v>
      </c>
      <c r="F62" s="53">
        <v>0</v>
      </c>
      <c r="G62" s="53" t="e">
        <f t="shared" si="8"/>
        <v>#DIV/0!</v>
      </c>
      <c r="H62" s="248"/>
      <c r="I62" s="113"/>
      <c r="J62" s="104"/>
      <c r="K62" s="104"/>
      <c r="L62" s="104"/>
      <c r="M62" s="243"/>
      <c r="N62" s="42"/>
      <c r="O62" s="42"/>
      <c r="P62" s="42"/>
    </row>
    <row r="63" spans="1:16" s="32" customFormat="1" ht="14.1" hidden="1" customHeight="1" x14ac:dyDescent="0.3">
      <c r="A63" s="113"/>
      <c r="B63" s="142"/>
      <c r="C63" s="52" t="s">
        <v>227</v>
      </c>
      <c r="D63" s="53">
        <v>0</v>
      </c>
      <c r="E63" s="53">
        <v>0</v>
      </c>
      <c r="F63" s="53">
        <v>0</v>
      </c>
      <c r="G63" s="52" t="e">
        <f t="shared" si="8"/>
        <v>#DIV/0!</v>
      </c>
      <c r="H63" s="248"/>
      <c r="I63" s="113"/>
      <c r="J63" s="104"/>
      <c r="K63" s="104"/>
      <c r="L63" s="104"/>
      <c r="M63" s="243"/>
      <c r="N63" s="42"/>
      <c r="O63" s="42"/>
      <c r="P63" s="42"/>
    </row>
    <row r="64" spans="1:16" s="32" customFormat="1" ht="14.1" hidden="1" customHeight="1" x14ac:dyDescent="0.3">
      <c r="A64" s="113"/>
      <c r="B64" s="142"/>
      <c r="C64" s="52" t="s">
        <v>160</v>
      </c>
      <c r="D64" s="53">
        <v>0</v>
      </c>
      <c r="E64" s="53">
        <v>0</v>
      </c>
      <c r="F64" s="53">
        <v>0</v>
      </c>
      <c r="G64" s="52" t="e">
        <f t="shared" si="8"/>
        <v>#DIV/0!</v>
      </c>
      <c r="H64" s="248"/>
      <c r="I64" s="113"/>
      <c r="J64" s="104"/>
      <c r="K64" s="104"/>
      <c r="L64" s="104"/>
      <c r="M64" s="243"/>
      <c r="N64" s="42"/>
      <c r="O64" s="42"/>
      <c r="P64" s="42"/>
    </row>
    <row r="65" spans="1:16" s="32" customFormat="1" ht="53.25" hidden="1" customHeight="1" x14ac:dyDescent="0.3">
      <c r="A65" s="114"/>
      <c r="B65" s="143"/>
      <c r="C65" s="52" t="s">
        <v>159</v>
      </c>
      <c r="D65" s="53">
        <v>0</v>
      </c>
      <c r="E65" s="53">
        <v>0</v>
      </c>
      <c r="F65" s="53">
        <v>0</v>
      </c>
      <c r="G65" s="53" t="e">
        <f>F65/D90*100</f>
        <v>#DIV/0!</v>
      </c>
      <c r="H65" s="249"/>
      <c r="I65" s="114"/>
      <c r="J65" s="105"/>
      <c r="K65" s="105"/>
      <c r="L65" s="105"/>
      <c r="M65" s="244"/>
      <c r="N65" s="42"/>
      <c r="O65" s="42"/>
      <c r="P65" s="42"/>
    </row>
    <row r="66" spans="1:16" s="32" customFormat="1" ht="16.5" hidden="1" customHeight="1" x14ac:dyDescent="0.3">
      <c r="A66" s="112" t="s">
        <v>255</v>
      </c>
      <c r="B66" s="141" t="s">
        <v>251</v>
      </c>
      <c r="C66" s="47" t="s">
        <v>161</v>
      </c>
      <c r="D66" s="59">
        <f>SUM(D67:D70)</f>
        <v>0</v>
      </c>
      <c r="E66" s="59">
        <f>SUM(E67:E70)</f>
        <v>0</v>
      </c>
      <c r="F66" s="59">
        <f>SUM(F67:F70)</f>
        <v>0</v>
      </c>
      <c r="G66" s="52" t="e">
        <f t="shared" ref="G66:G72" si="9">F66/D66*100</f>
        <v>#DIV/0!</v>
      </c>
      <c r="H66" s="103" t="s">
        <v>97</v>
      </c>
      <c r="I66" s="112" t="s">
        <v>100</v>
      </c>
      <c r="J66" s="103"/>
      <c r="K66" s="103"/>
      <c r="L66" s="103" t="s">
        <v>101</v>
      </c>
      <c r="M66" s="242"/>
      <c r="N66" s="42"/>
      <c r="O66" s="42"/>
      <c r="P66" s="42"/>
    </row>
    <row r="67" spans="1:16" s="32" customFormat="1" ht="14.1" hidden="1" customHeight="1" x14ac:dyDescent="0.3">
      <c r="A67" s="113"/>
      <c r="B67" s="142"/>
      <c r="C67" s="52" t="s">
        <v>225</v>
      </c>
      <c r="D67" s="52">
        <v>0</v>
      </c>
      <c r="E67" s="52">
        <v>0</v>
      </c>
      <c r="F67" s="52">
        <v>0</v>
      </c>
      <c r="G67" s="52" t="e">
        <f t="shared" si="9"/>
        <v>#DIV/0!</v>
      </c>
      <c r="H67" s="248"/>
      <c r="I67" s="113"/>
      <c r="J67" s="104"/>
      <c r="K67" s="104"/>
      <c r="L67" s="104"/>
      <c r="M67" s="243"/>
      <c r="N67" s="42"/>
      <c r="O67" s="42"/>
      <c r="P67" s="42"/>
    </row>
    <row r="68" spans="1:16" s="32" customFormat="1" ht="14.1" hidden="1" customHeight="1" x14ac:dyDescent="0.3">
      <c r="A68" s="113"/>
      <c r="B68" s="142"/>
      <c r="C68" s="52" t="s">
        <v>227</v>
      </c>
      <c r="D68" s="52">
        <v>0</v>
      </c>
      <c r="E68" s="52">
        <v>0</v>
      </c>
      <c r="F68" s="52">
        <v>0</v>
      </c>
      <c r="G68" s="52" t="e">
        <f t="shared" si="9"/>
        <v>#DIV/0!</v>
      </c>
      <c r="H68" s="248"/>
      <c r="I68" s="113"/>
      <c r="J68" s="104"/>
      <c r="K68" s="104"/>
      <c r="L68" s="104"/>
      <c r="M68" s="243"/>
      <c r="N68" s="42"/>
      <c r="O68" s="42"/>
      <c r="P68" s="42"/>
    </row>
    <row r="69" spans="1:16" s="32" customFormat="1" ht="14.1" hidden="1" customHeight="1" x14ac:dyDescent="0.3">
      <c r="A69" s="113"/>
      <c r="B69" s="142"/>
      <c r="C69" s="52" t="s">
        <v>160</v>
      </c>
      <c r="D69" s="52">
        <v>0</v>
      </c>
      <c r="E69" s="52">
        <v>0</v>
      </c>
      <c r="F69" s="52">
        <v>0</v>
      </c>
      <c r="G69" s="52" t="e">
        <f t="shared" si="9"/>
        <v>#DIV/0!</v>
      </c>
      <c r="H69" s="248"/>
      <c r="I69" s="113"/>
      <c r="J69" s="104"/>
      <c r="K69" s="104"/>
      <c r="L69" s="104"/>
      <c r="M69" s="243"/>
      <c r="N69" s="42"/>
      <c r="O69" s="42"/>
      <c r="P69" s="42"/>
    </row>
    <row r="70" spans="1:16" s="32" customFormat="1" ht="7.35" hidden="1" customHeight="1" x14ac:dyDescent="0.3">
      <c r="A70" s="114"/>
      <c r="B70" s="143"/>
      <c r="C70" s="52" t="s">
        <v>159</v>
      </c>
      <c r="D70" s="52">
        <v>0</v>
      </c>
      <c r="E70" s="52">
        <v>0</v>
      </c>
      <c r="F70" s="52">
        <v>0</v>
      </c>
      <c r="G70" s="52" t="e">
        <f t="shared" si="9"/>
        <v>#DIV/0!</v>
      </c>
      <c r="H70" s="249"/>
      <c r="I70" s="114"/>
      <c r="J70" s="105"/>
      <c r="K70" s="105"/>
      <c r="L70" s="105"/>
      <c r="M70" s="244"/>
      <c r="N70" s="42"/>
      <c r="O70" s="42"/>
      <c r="P70" s="42"/>
    </row>
    <row r="71" spans="1:16" s="32" customFormat="1" ht="19.5" customHeight="1" x14ac:dyDescent="0.3">
      <c r="A71" s="112" t="s">
        <v>253</v>
      </c>
      <c r="B71" s="141" t="s">
        <v>254</v>
      </c>
      <c r="C71" s="47" t="s">
        <v>161</v>
      </c>
      <c r="D71" s="48">
        <f>SUM(D72:D75)</f>
        <v>822.28899999999999</v>
      </c>
      <c r="E71" s="48">
        <f>SUM(E72:E75)</f>
        <v>0</v>
      </c>
      <c r="F71" s="48">
        <f>SUM(F72:F75)</f>
        <v>0</v>
      </c>
      <c r="G71" s="52">
        <f t="shared" si="9"/>
        <v>0</v>
      </c>
      <c r="H71" s="103" t="s">
        <v>97</v>
      </c>
      <c r="I71" s="112" t="s">
        <v>428</v>
      </c>
      <c r="J71" s="101" t="s">
        <v>297</v>
      </c>
      <c r="K71" s="103" t="s">
        <v>239</v>
      </c>
      <c r="L71" s="103" t="s">
        <v>461</v>
      </c>
      <c r="M71" s="242">
        <v>827</v>
      </c>
      <c r="N71" s="42"/>
      <c r="O71" s="42"/>
      <c r="P71" s="42"/>
    </row>
    <row r="72" spans="1:16" s="32" customFormat="1" ht="14.1" customHeight="1" x14ac:dyDescent="0.3">
      <c r="A72" s="113"/>
      <c r="B72" s="142"/>
      <c r="C72" s="52" t="s">
        <v>225</v>
      </c>
      <c r="D72" s="53">
        <v>822.28899999999999</v>
      </c>
      <c r="E72" s="53">
        <v>0</v>
      </c>
      <c r="F72" s="53">
        <f>E72</f>
        <v>0</v>
      </c>
      <c r="G72" s="52">
        <f t="shared" si="9"/>
        <v>0</v>
      </c>
      <c r="H72" s="248"/>
      <c r="I72" s="113"/>
      <c r="J72" s="101"/>
      <c r="K72" s="104"/>
      <c r="L72" s="104"/>
      <c r="M72" s="243"/>
      <c r="N72" s="42"/>
      <c r="O72" s="42"/>
      <c r="P72" s="42"/>
    </row>
    <row r="73" spans="1:16" s="32" customFormat="1" ht="14.1" customHeight="1" x14ac:dyDescent="0.3">
      <c r="A73" s="113"/>
      <c r="B73" s="142"/>
      <c r="C73" s="52" t="s">
        <v>227</v>
      </c>
      <c r="D73" s="53">
        <v>0</v>
      </c>
      <c r="E73" s="53">
        <v>0</v>
      </c>
      <c r="F73" s="53">
        <f>E73</f>
        <v>0</v>
      </c>
      <c r="G73" s="52"/>
      <c r="H73" s="248"/>
      <c r="I73" s="113"/>
      <c r="J73" s="101"/>
      <c r="K73" s="104"/>
      <c r="L73" s="104"/>
      <c r="M73" s="243"/>
      <c r="N73" s="42"/>
      <c r="O73" s="42"/>
      <c r="P73" s="42"/>
    </row>
    <row r="74" spans="1:16" s="32" customFormat="1" ht="14.1" customHeight="1" x14ac:dyDescent="0.3">
      <c r="A74" s="113"/>
      <c r="B74" s="142"/>
      <c r="C74" s="52" t="s">
        <v>160</v>
      </c>
      <c r="D74" s="53">
        <v>0</v>
      </c>
      <c r="E74" s="53">
        <v>0</v>
      </c>
      <c r="F74" s="53">
        <f>E74</f>
        <v>0</v>
      </c>
      <c r="G74" s="52"/>
      <c r="H74" s="248"/>
      <c r="I74" s="113"/>
      <c r="J74" s="101"/>
      <c r="K74" s="104"/>
      <c r="L74" s="104"/>
      <c r="M74" s="243"/>
      <c r="N74" s="42"/>
      <c r="O74" s="42"/>
      <c r="P74" s="42"/>
    </row>
    <row r="75" spans="1:16" s="32" customFormat="1" ht="52.35" customHeight="1" x14ac:dyDescent="0.3">
      <c r="A75" s="114"/>
      <c r="B75" s="143"/>
      <c r="C75" s="52" t="s">
        <v>159</v>
      </c>
      <c r="D75" s="53">
        <v>0</v>
      </c>
      <c r="E75" s="53">
        <v>0</v>
      </c>
      <c r="F75" s="53">
        <f>E75</f>
        <v>0</v>
      </c>
      <c r="G75" s="52"/>
      <c r="H75" s="249"/>
      <c r="I75" s="114"/>
      <c r="J75" s="101"/>
      <c r="K75" s="105"/>
      <c r="L75" s="105"/>
      <c r="M75" s="244"/>
      <c r="N75" s="42"/>
      <c r="O75" s="42"/>
      <c r="P75" s="42"/>
    </row>
    <row r="76" spans="1:16" s="32" customFormat="1" ht="16.350000000000001" customHeight="1" x14ac:dyDescent="0.3">
      <c r="A76" s="112" t="s">
        <v>255</v>
      </c>
      <c r="B76" s="141" t="s">
        <v>256</v>
      </c>
      <c r="C76" s="47" t="s">
        <v>161</v>
      </c>
      <c r="D76" s="48">
        <f>SUM(D77:D80)</f>
        <v>6000</v>
      </c>
      <c r="E76" s="48">
        <f>SUM(E77:E80)</f>
        <v>0</v>
      </c>
      <c r="F76" s="48">
        <f>SUM(F77:F80)</f>
        <v>0</v>
      </c>
      <c r="G76" s="52">
        <f>F76/D76*100</f>
        <v>0</v>
      </c>
      <c r="H76" s="245" t="s">
        <v>490</v>
      </c>
      <c r="I76" s="245" t="s">
        <v>102</v>
      </c>
      <c r="J76" s="101" t="s">
        <v>297</v>
      </c>
      <c r="K76" s="103" t="s">
        <v>239</v>
      </c>
      <c r="L76" s="103" t="s">
        <v>103</v>
      </c>
      <c r="M76" s="242">
        <v>827</v>
      </c>
      <c r="N76" s="42"/>
      <c r="O76" s="42"/>
      <c r="P76" s="42"/>
    </row>
    <row r="77" spans="1:16" s="32" customFormat="1" ht="16.350000000000001" customHeight="1" x14ac:dyDescent="0.3">
      <c r="A77" s="248"/>
      <c r="B77" s="250"/>
      <c r="C77" s="52" t="s">
        <v>225</v>
      </c>
      <c r="D77" s="53">
        <v>6000</v>
      </c>
      <c r="E77" s="53">
        <v>0</v>
      </c>
      <c r="F77" s="53">
        <f>E77</f>
        <v>0</v>
      </c>
      <c r="G77" s="52">
        <f>F77/D77*100</f>
        <v>0</v>
      </c>
      <c r="H77" s="246"/>
      <c r="I77" s="246"/>
      <c r="J77" s="101"/>
      <c r="K77" s="104"/>
      <c r="L77" s="104"/>
      <c r="M77" s="243"/>
      <c r="N77" s="42"/>
      <c r="O77" s="42"/>
      <c r="P77" s="42"/>
    </row>
    <row r="78" spans="1:16" s="32" customFormat="1" ht="16.350000000000001" customHeight="1" x14ac:dyDescent="0.3">
      <c r="A78" s="248"/>
      <c r="B78" s="250"/>
      <c r="C78" s="52" t="s">
        <v>227</v>
      </c>
      <c r="D78" s="53">
        <v>0</v>
      </c>
      <c r="E78" s="53">
        <v>0</v>
      </c>
      <c r="F78" s="53">
        <f>E78</f>
        <v>0</v>
      </c>
      <c r="G78" s="52"/>
      <c r="H78" s="246"/>
      <c r="I78" s="246"/>
      <c r="J78" s="101"/>
      <c r="K78" s="104"/>
      <c r="L78" s="104"/>
      <c r="M78" s="243"/>
      <c r="N78" s="42"/>
      <c r="O78" s="42"/>
      <c r="P78" s="42"/>
    </row>
    <row r="79" spans="1:16" s="32" customFormat="1" ht="16.350000000000001" customHeight="1" x14ac:dyDescent="0.3">
      <c r="A79" s="248"/>
      <c r="B79" s="250"/>
      <c r="C79" s="52" t="s">
        <v>160</v>
      </c>
      <c r="D79" s="53">
        <v>0</v>
      </c>
      <c r="E79" s="53">
        <v>0</v>
      </c>
      <c r="F79" s="53">
        <f>E79</f>
        <v>0</v>
      </c>
      <c r="G79" s="52"/>
      <c r="H79" s="246"/>
      <c r="I79" s="246"/>
      <c r="J79" s="101"/>
      <c r="K79" s="104"/>
      <c r="L79" s="104"/>
      <c r="M79" s="243"/>
      <c r="N79" s="42"/>
      <c r="O79" s="42"/>
      <c r="P79" s="42"/>
    </row>
    <row r="80" spans="1:16" s="32" customFormat="1" ht="16.350000000000001" customHeight="1" x14ac:dyDescent="0.3">
      <c r="A80" s="249"/>
      <c r="B80" s="251"/>
      <c r="C80" s="52" t="s">
        <v>159</v>
      </c>
      <c r="D80" s="53">
        <v>0</v>
      </c>
      <c r="E80" s="53">
        <v>0</v>
      </c>
      <c r="F80" s="53">
        <f>E80</f>
        <v>0</v>
      </c>
      <c r="G80" s="52"/>
      <c r="H80" s="247"/>
      <c r="I80" s="247"/>
      <c r="J80" s="101"/>
      <c r="K80" s="105"/>
      <c r="L80" s="105"/>
      <c r="M80" s="244"/>
      <c r="N80" s="42"/>
      <c r="O80" s="42"/>
      <c r="P80" s="42"/>
    </row>
    <row r="81" spans="1:16" s="32" customFormat="1" ht="20.399999999999999" customHeight="1" x14ac:dyDescent="0.3">
      <c r="A81" s="245" t="s">
        <v>257</v>
      </c>
      <c r="B81" s="141" t="s">
        <v>90</v>
      </c>
      <c r="C81" s="47" t="s">
        <v>161</v>
      </c>
      <c r="D81" s="48">
        <f>SUM(D82:D85)</f>
        <v>1406.902</v>
      </c>
      <c r="E81" s="48">
        <f>SUM(E82:E85)</f>
        <v>2027.5</v>
      </c>
      <c r="F81" s="48">
        <f>SUM(F82:F85)</f>
        <v>2027.5</v>
      </c>
      <c r="G81" s="60">
        <f>F81/D81*100</f>
        <v>144.11096153108033</v>
      </c>
      <c r="H81" s="245" t="s">
        <v>258</v>
      </c>
      <c r="I81" s="245" t="s">
        <v>104</v>
      </c>
      <c r="J81" s="103" t="s">
        <v>243</v>
      </c>
      <c r="K81" s="103" t="s">
        <v>239</v>
      </c>
      <c r="L81" s="103" t="s">
        <v>511</v>
      </c>
      <c r="M81" s="242">
        <v>827</v>
      </c>
      <c r="N81" s="42"/>
      <c r="O81" s="42"/>
      <c r="P81" s="42"/>
    </row>
    <row r="82" spans="1:16" s="32" customFormat="1" ht="16.350000000000001" customHeight="1" x14ac:dyDescent="0.3">
      <c r="A82" s="246"/>
      <c r="B82" s="250"/>
      <c r="C82" s="52" t="s">
        <v>225</v>
      </c>
      <c r="D82" s="53">
        <v>408.00200000000001</v>
      </c>
      <c r="E82" s="57">
        <f>408+180</f>
        <v>588</v>
      </c>
      <c r="F82" s="53">
        <f>E82</f>
        <v>588</v>
      </c>
      <c r="G82" s="60">
        <f>F82/D82*100</f>
        <v>144.11694060323234</v>
      </c>
      <c r="H82" s="246"/>
      <c r="I82" s="246"/>
      <c r="J82" s="248"/>
      <c r="K82" s="104"/>
      <c r="L82" s="104"/>
      <c r="M82" s="243"/>
      <c r="N82" s="42"/>
      <c r="O82" s="42"/>
      <c r="P82" s="42"/>
    </row>
    <row r="83" spans="1:16" s="32" customFormat="1" ht="21" customHeight="1" x14ac:dyDescent="0.3">
      <c r="A83" s="246"/>
      <c r="B83" s="250"/>
      <c r="C83" s="52" t="s">
        <v>227</v>
      </c>
      <c r="D83" s="53">
        <v>998.9</v>
      </c>
      <c r="E83" s="57">
        <f>998.9+440.6</f>
        <v>1439.5</v>
      </c>
      <c r="F83" s="53">
        <f>E83</f>
        <v>1439.5</v>
      </c>
      <c r="G83" s="60">
        <f>F83/D83*100</f>
        <v>144.10851937130843</v>
      </c>
      <c r="H83" s="246"/>
      <c r="I83" s="246"/>
      <c r="J83" s="248"/>
      <c r="K83" s="104"/>
      <c r="L83" s="104"/>
      <c r="M83" s="243"/>
      <c r="N83" s="42"/>
      <c r="O83" s="42"/>
      <c r="P83" s="42"/>
    </row>
    <row r="84" spans="1:16" s="32" customFormat="1" ht="24.6" customHeight="1" x14ac:dyDescent="0.3">
      <c r="A84" s="246"/>
      <c r="B84" s="250"/>
      <c r="C84" s="52" t="s">
        <v>160</v>
      </c>
      <c r="D84" s="53">
        <v>0</v>
      </c>
      <c r="E84" s="53">
        <v>0</v>
      </c>
      <c r="F84" s="53">
        <f>E84</f>
        <v>0</v>
      </c>
      <c r="G84" s="60"/>
      <c r="H84" s="246"/>
      <c r="I84" s="246"/>
      <c r="J84" s="248"/>
      <c r="K84" s="104"/>
      <c r="L84" s="104"/>
      <c r="M84" s="243"/>
      <c r="N84" s="42"/>
      <c r="O84" s="42"/>
      <c r="P84" s="42"/>
    </row>
    <row r="85" spans="1:16" s="32" customFormat="1" ht="38.4" customHeight="1" x14ac:dyDescent="0.3">
      <c r="A85" s="247"/>
      <c r="B85" s="251"/>
      <c r="C85" s="52" t="s">
        <v>159</v>
      </c>
      <c r="D85" s="53">
        <v>0</v>
      </c>
      <c r="E85" s="53">
        <v>0</v>
      </c>
      <c r="F85" s="53">
        <f>E85</f>
        <v>0</v>
      </c>
      <c r="G85" s="60"/>
      <c r="H85" s="247"/>
      <c r="I85" s="247"/>
      <c r="J85" s="249"/>
      <c r="K85" s="105"/>
      <c r="L85" s="105"/>
      <c r="M85" s="244"/>
      <c r="N85" s="42"/>
      <c r="O85" s="42"/>
      <c r="P85" s="42"/>
    </row>
    <row r="86" spans="1:16" s="32" customFormat="1" ht="14.1" customHeight="1" x14ac:dyDescent="0.3">
      <c r="A86" s="112" t="s">
        <v>259</v>
      </c>
      <c r="B86" s="141" t="s">
        <v>260</v>
      </c>
      <c r="C86" s="47" t="s">
        <v>161</v>
      </c>
      <c r="D86" s="48">
        <f>SUM(D87:D90)</f>
        <v>4967.8130000000001</v>
      </c>
      <c r="E86" s="48">
        <f>E87+E88+E89+E90</f>
        <v>4967.8100000000004</v>
      </c>
      <c r="F86" s="58">
        <f>F87+F88+F89+F90</f>
        <v>4967.8100000000004</v>
      </c>
      <c r="G86" s="58">
        <f>G87+G88+G89+G90</f>
        <v>99.999939611253481</v>
      </c>
      <c r="H86" s="245" t="s">
        <v>258</v>
      </c>
      <c r="I86" s="245" t="s">
        <v>104</v>
      </c>
      <c r="J86" s="103" t="s">
        <v>243</v>
      </c>
      <c r="K86" s="103" t="s">
        <v>239</v>
      </c>
      <c r="L86" s="103"/>
      <c r="M86" s="242">
        <v>827</v>
      </c>
      <c r="N86" s="42"/>
      <c r="O86" s="42"/>
      <c r="P86" s="42"/>
    </row>
    <row r="87" spans="1:16" s="32" customFormat="1" ht="14.1" customHeight="1" x14ac:dyDescent="0.3">
      <c r="A87" s="113"/>
      <c r="B87" s="142"/>
      <c r="C87" s="52" t="s">
        <v>225</v>
      </c>
      <c r="D87" s="53">
        <v>4967.8130000000001</v>
      </c>
      <c r="E87" s="53">
        <v>4967.8100000000004</v>
      </c>
      <c r="F87" s="53">
        <f>E87</f>
        <v>4967.8100000000004</v>
      </c>
      <c r="G87" s="52">
        <f>F87/D87*100</f>
        <v>99.999939611253481</v>
      </c>
      <c r="H87" s="246"/>
      <c r="I87" s="246"/>
      <c r="J87" s="104"/>
      <c r="K87" s="104"/>
      <c r="L87" s="104"/>
      <c r="M87" s="243"/>
      <c r="N87" s="42"/>
      <c r="O87" s="42"/>
      <c r="P87" s="42"/>
    </row>
    <row r="88" spans="1:16" s="32" customFormat="1" ht="14.1" customHeight="1" x14ac:dyDescent="0.3">
      <c r="A88" s="113"/>
      <c r="B88" s="142"/>
      <c r="C88" s="52" t="s">
        <v>227</v>
      </c>
      <c r="D88" s="53">
        <v>0</v>
      </c>
      <c r="E88" s="53">
        <v>0</v>
      </c>
      <c r="F88" s="53">
        <f>E88</f>
        <v>0</v>
      </c>
      <c r="G88" s="52"/>
      <c r="H88" s="246"/>
      <c r="I88" s="246"/>
      <c r="J88" s="104"/>
      <c r="K88" s="104"/>
      <c r="L88" s="104"/>
      <c r="M88" s="243"/>
      <c r="N88" s="42"/>
      <c r="O88" s="42"/>
      <c r="P88" s="42"/>
    </row>
    <row r="89" spans="1:16" s="32" customFormat="1" ht="14.1" customHeight="1" x14ac:dyDescent="0.3">
      <c r="A89" s="113"/>
      <c r="B89" s="142"/>
      <c r="C89" s="52" t="s">
        <v>160</v>
      </c>
      <c r="D89" s="53">
        <v>0</v>
      </c>
      <c r="E89" s="53">
        <v>0</v>
      </c>
      <c r="F89" s="53">
        <f>E89</f>
        <v>0</v>
      </c>
      <c r="G89" s="52"/>
      <c r="H89" s="246"/>
      <c r="I89" s="246"/>
      <c r="J89" s="104"/>
      <c r="K89" s="104"/>
      <c r="L89" s="104"/>
      <c r="M89" s="243"/>
      <c r="N89" s="42"/>
      <c r="O89" s="42"/>
      <c r="P89" s="42"/>
    </row>
    <row r="90" spans="1:16" s="32" customFormat="1" ht="14.1" customHeight="1" x14ac:dyDescent="0.3">
      <c r="A90" s="114"/>
      <c r="B90" s="143"/>
      <c r="C90" s="52" t="s">
        <v>159</v>
      </c>
      <c r="D90" s="53">
        <v>0</v>
      </c>
      <c r="E90" s="53">
        <v>0</v>
      </c>
      <c r="F90" s="53">
        <f>E90</f>
        <v>0</v>
      </c>
      <c r="G90" s="52"/>
      <c r="H90" s="247"/>
      <c r="I90" s="247"/>
      <c r="J90" s="105"/>
      <c r="K90" s="105"/>
      <c r="L90" s="105"/>
      <c r="M90" s="244"/>
      <c r="N90" s="42"/>
      <c r="O90" s="42"/>
      <c r="P90" s="42"/>
    </row>
    <row r="91" spans="1:16" s="32" customFormat="1" ht="20.25" customHeight="1" x14ac:dyDescent="0.3">
      <c r="A91" s="112" t="s">
        <v>183</v>
      </c>
      <c r="B91" s="141" t="s">
        <v>261</v>
      </c>
      <c r="C91" s="47" t="s">
        <v>161</v>
      </c>
      <c r="D91" s="48">
        <f>SUM(D92:D95)</f>
        <v>258275.38500000001</v>
      </c>
      <c r="E91" s="48">
        <f>SUM(E92:E95)</f>
        <v>189675.49</v>
      </c>
      <c r="F91" s="48">
        <f>SUM(F92:F95)</f>
        <v>189675.49</v>
      </c>
      <c r="G91" s="52">
        <f>F91/D91*100</f>
        <v>73.439243929497948</v>
      </c>
      <c r="H91" s="127"/>
      <c r="I91" s="50" t="s">
        <v>223</v>
      </c>
      <c r="J91" s="46">
        <f>J92+J93+J94</f>
        <v>8</v>
      </c>
      <c r="K91" s="103" t="s">
        <v>239</v>
      </c>
      <c r="L91" s="163"/>
      <c r="M91" s="242">
        <v>827</v>
      </c>
      <c r="N91" s="42"/>
      <c r="O91" s="42"/>
      <c r="P91" s="42"/>
    </row>
    <row r="92" spans="1:16" s="32" customFormat="1" ht="13.8" x14ac:dyDescent="0.3">
      <c r="A92" s="113"/>
      <c r="B92" s="142"/>
      <c r="C92" s="52" t="s">
        <v>225</v>
      </c>
      <c r="D92" s="53">
        <f>D97+D107+D112+D117+D122+D132+D127+D137+D102</f>
        <v>234796.981</v>
      </c>
      <c r="E92" s="53">
        <f>E97+E107+E112+E122+E132+E127+E137+E102+E117</f>
        <v>169185.75999999998</v>
      </c>
      <c r="F92" s="53">
        <f>F97+F107+F112+F122+F132+F127+F137+F102+F117</f>
        <v>169185.75999999998</v>
      </c>
      <c r="G92" s="52">
        <f>F92/D92*100</f>
        <v>72.056190535090394</v>
      </c>
      <c r="H92" s="240"/>
      <c r="I92" s="50" t="s">
        <v>226</v>
      </c>
      <c r="J92" s="46">
        <v>1</v>
      </c>
      <c r="K92" s="104"/>
      <c r="L92" s="205"/>
      <c r="M92" s="243"/>
      <c r="N92" s="42"/>
      <c r="O92" s="42"/>
      <c r="P92" s="42"/>
    </row>
    <row r="93" spans="1:16" s="32" customFormat="1" ht="13.8" x14ac:dyDescent="0.3">
      <c r="A93" s="113"/>
      <c r="B93" s="142"/>
      <c r="C93" s="52" t="s">
        <v>227</v>
      </c>
      <c r="D93" s="53">
        <f>SUM(D98+D103+D108+D113+D118+D123+D128+D133+D138)</f>
        <v>23478.404000000002</v>
      </c>
      <c r="E93" s="53">
        <f>E108+E118+E98</f>
        <v>20489.73</v>
      </c>
      <c r="F93" s="53">
        <f>F108+F118+F98</f>
        <v>20489.73</v>
      </c>
      <c r="G93" s="52">
        <f>F93/D93*100</f>
        <v>87.270540195151241</v>
      </c>
      <c r="H93" s="240"/>
      <c r="I93" s="50" t="s">
        <v>228</v>
      </c>
      <c r="J93" s="46">
        <v>6</v>
      </c>
      <c r="K93" s="104"/>
      <c r="L93" s="205"/>
      <c r="M93" s="243"/>
      <c r="N93" s="42"/>
      <c r="O93" s="42"/>
      <c r="P93" s="42"/>
    </row>
    <row r="94" spans="1:16" s="32" customFormat="1" ht="13.8" x14ac:dyDescent="0.3">
      <c r="A94" s="113"/>
      <c r="B94" s="142"/>
      <c r="C94" s="52" t="s">
        <v>160</v>
      </c>
      <c r="D94" s="53">
        <f>D99+D109+D114+E123+E133+E128+E138+E103</f>
        <v>0</v>
      </c>
      <c r="E94" s="53">
        <v>0</v>
      </c>
      <c r="F94" s="53">
        <v>0</v>
      </c>
      <c r="G94" s="52"/>
      <c r="H94" s="240"/>
      <c r="I94" s="50" t="s">
        <v>229</v>
      </c>
      <c r="J94" s="46">
        <v>1</v>
      </c>
      <c r="K94" s="104"/>
      <c r="L94" s="205"/>
      <c r="M94" s="243"/>
      <c r="N94" s="42"/>
      <c r="O94" s="42"/>
      <c r="P94" s="42"/>
    </row>
    <row r="95" spans="1:16" s="32" customFormat="1" ht="13.8" x14ac:dyDescent="0.3">
      <c r="A95" s="114"/>
      <c r="B95" s="143"/>
      <c r="C95" s="52" t="s">
        <v>159</v>
      </c>
      <c r="D95" s="53">
        <f>D100+D110+D115+E124+E134+E129+E139+E104</f>
        <v>0</v>
      </c>
      <c r="E95" s="53">
        <v>0</v>
      </c>
      <c r="F95" s="53">
        <v>0</v>
      </c>
      <c r="G95" s="52"/>
      <c r="H95" s="241"/>
      <c r="I95" s="50" t="s">
        <v>230</v>
      </c>
      <c r="J95" s="49">
        <f>(J92+(0.5*J93))/J91</f>
        <v>0.5</v>
      </c>
      <c r="K95" s="105"/>
      <c r="L95" s="227"/>
      <c r="M95" s="244"/>
      <c r="N95" s="42"/>
      <c r="O95" s="42"/>
      <c r="P95" s="42"/>
    </row>
    <row r="96" spans="1:16" s="32" customFormat="1" ht="18.75" customHeight="1" x14ac:dyDescent="0.3">
      <c r="A96" s="112" t="s">
        <v>262</v>
      </c>
      <c r="B96" s="141" t="s">
        <v>263</v>
      </c>
      <c r="C96" s="47" t="s">
        <v>161</v>
      </c>
      <c r="D96" s="48">
        <f>SUM(D97:D100)</f>
        <v>13000</v>
      </c>
      <c r="E96" s="48">
        <f>SUM(E97:E100)</f>
        <v>13000</v>
      </c>
      <c r="F96" s="48">
        <f>SUM(F97:F100)</f>
        <v>13000</v>
      </c>
      <c r="G96" s="52">
        <f>F96/D96*100</f>
        <v>100</v>
      </c>
      <c r="H96" s="127" t="s">
        <v>264</v>
      </c>
      <c r="I96" s="103" t="s">
        <v>148</v>
      </c>
      <c r="J96" s="101" t="s">
        <v>243</v>
      </c>
      <c r="K96" s="103" t="s">
        <v>239</v>
      </c>
      <c r="L96" s="103"/>
      <c r="M96" s="242">
        <v>827</v>
      </c>
      <c r="N96" s="61"/>
      <c r="O96" s="42"/>
      <c r="P96" s="42"/>
    </row>
    <row r="97" spans="1:16" s="32" customFormat="1" ht="15" customHeight="1" x14ac:dyDescent="0.3">
      <c r="A97" s="113"/>
      <c r="B97" s="142"/>
      <c r="C97" s="52" t="s">
        <v>225</v>
      </c>
      <c r="D97" s="53">
        <v>3770</v>
      </c>
      <c r="E97" s="53">
        <v>3770</v>
      </c>
      <c r="F97" s="53">
        <f>E97</f>
        <v>3770</v>
      </c>
      <c r="G97" s="52">
        <f>F97/D97*100</f>
        <v>100</v>
      </c>
      <c r="H97" s="240"/>
      <c r="I97" s="104"/>
      <c r="J97" s="101"/>
      <c r="K97" s="104"/>
      <c r="L97" s="104"/>
      <c r="M97" s="243"/>
      <c r="N97" s="61"/>
      <c r="O97" s="42"/>
      <c r="P97" s="42"/>
    </row>
    <row r="98" spans="1:16" s="32" customFormat="1" ht="15" customHeight="1" x14ac:dyDescent="0.3">
      <c r="A98" s="113"/>
      <c r="B98" s="142"/>
      <c r="C98" s="52" t="s">
        <v>227</v>
      </c>
      <c r="D98" s="53">
        <v>9230</v>
      </c>
      <c r="E98" s="53">
        <v>9230</v>
      </c>
      <c r="F98" s="53">
        <f>E98</f>
        <v>9230</v>
      </c>
      <c r="G98" s="52">
        <f>F98/D98*100</f>
        <v>100</v>
      </c>
      <c r="H98" s="240"/>
      <c r="I98" s="104"/>
      <c r="J98" s="101"/>
      <c r="K98" s="104"/>
      <c r="L98" s="104"/>
      <c r="M98" s="243"/>
      <c r="N98" s="42"/>
      <c r="O98" s="42"/>
      <c r="P98" s="42"/>
    </row>
    <row r="99" spans="1:16" s="32" customFormat="1" ht="15" customHeight="1" x14ac:dyDescent="0.3">
      <c r="A99" s="113"/>
      <c r="B99" s="142"/>
      <c r="C99" s="52" t="s">
        <v>160</v>
      </c>
      <c r="D99" s="53">
        <v>0</v>
      </c>
      <c r="E99" s="53">
        <v>0</v>
      </c>
      <c r="F99" s="53">
        <f>E99</f>
        <v>0</v>
      </c>
      <c r="G99" s="52"/>
      <c r="H99" s="240"/>
      <c r="I99" s="104"/>
      <c r="J99" s="101"/>
      <c r="K99" s="104"/>
      <c r="L99" s="104"/>
      <c r="M99" s="243"/>
      <c r="N99" s="42"/>
      <c r="O99" s="42"/>
      <c r="P99" s="42"/>
    </row>
    <row r="100" spans="1:16" s="32" customFormat="1" ht="15" customHeight="1" x14ac:dyDescent="0.3">
      <c r="A100" s="114"/>
      <c r="B100" s="143"/>
      <c r="C100" s="52" t="s">
        <v>159</v>
      </c>
      <c r="D100" s="53">
        <v>0</v>
      </c>
      <c r="E100" s="53">
        <v>0</v>
      </c>
      <c r="F100" s="53">
        <f>E100</f>
        <v>0</v>
      </c>
      <c r="G100" s="52"/>
      <c r="H100" s="241"/>
      <c r="I100" s="105"/>
      <c r="J100" s="101"/>
      <c r="K100" s="105"/>
      <c r="L100" s="105"/>
      <c r="M100" s="244"/>
      <c r="N100" s="42"/>
      <c r="O100" s="42"/>
      <c r="P100" s="42"/>
    </row>
    <row r="101" spans="1:16" s="24" customFormat="1" ht="24.75" customHeight="1" x14ac:dyDescent="0.25">
      <c r="A101" s="112" t="s">
        <v>265</v>
      </c>
      <c r="B101" s="141" t="s">
        <v>266</v>
      </c>
      <c r="C101" s="47" t="s">
        <v>161</v>
      </c>
      <c r="D101" s="48">
        <f>SUM(D102:D105)</f>
        <v>500</v>
      </c>
      <c r="E101" s="48">
        <f>SUM(E102:E105)</f>
        <v>272.64999999999998</v>
      </c>
      <c r="F101" s="48">
        <f>SUM(F102:F105)</f>
        <v>272.64999999999998</v>
      </c>
      <c r="G101" s="52">
        <f>F101/D101*100</f>
        <v>54.53</v>
      </c>
      <c r="H101" s="127" t="s">
        <v>267</v>
      </c>
      <c r="I101" s="103" t="s">
        <v>109</v>
      </c>
      <c r="J101" s="101" t="s">
        <v>271</v>
      </c>
      <c r="K101" s="103" t="s">
        <v>252</v>
      </c>
      <c r="L101" s="103" t="s">
        <v>457</v>
      </c>
      <c r="M101" s="215">
        <v>827</v>
      </c>
      <c r="N101" s="61"/>
      <c r="O101" s="41"/>
      <c r="P101" s="41"/>
    </row>
    <row r="102" spans="1:16" s="24" customFormat="1" ht="15" customHeight="1" x14ac:dyDescent="0.25">
      <c r="A102" s="113"/>
      <c r="B102" s="142"/>
      <c r="C102" s="52" t="s">
        <v>225</v>
      </c>
      <c r="D102" s="53">
        <v>500</v>
      </c>
      <c r="E102" s="53">
        <v>272.64999999999998</v>
      </c>
      <c r="F102" s="53">
        <f>E102</f>
        <v>272.64999999999998</v>
      </c>
      <c r="G102" s="52">
        <f>F102/D102*100</f>
        <v>54.53</v>
      </c>
      <c r="H102" s="128"/>
      <c r="I102" s="104"/>
      <c r="J102" s="101"/>
      <c r="K102" s="104"/>
      <c r="L102" s="104"/>
      <c r="M102" s="216"/>
      <c r="N102" s="61"/>
      <c r="O102" s="41"/>
      <c r="P102" s="41"/>
    </row>
    <row r="103" spans="1:16" s="24" customFormat="1" ht="15" customHeight="1" x14ac:dyDescent="0.25">
      <c r="A103" s="113"/>
      <c r="B103" s="142"/>
      <c r="C103" s="52" t="s">
        <v>227</v>
      </c>
      <c r="D103" s="53">
        <v>0</v>
      </c>
      <c r="E103" s="53">
        <v>0</v>
      </c>
      <c r="F103" s="53">
        <f>E103</f>
        <v>0</v>
      </c>
      <c r="G103" s="52"/>
      <c r="H103" s="128"/>
      <c r="I103" s="104"/>
      <c r="J103" s="101"/>
      <c r="K103" s="104"/>
      <c r="L103" s="104"/>
      <c r="M103" s="216"/>
      <c r="N103" s="41"/>
      <c r="O103" s="41"/>
      <c r="P103" s="41"/>
    </row>
    <row r="104" spans="1:16" s="24" customFormat="1" ht="15" customHeight="1" x14ac:dyDescent="0.25">
      <c r="A104" s="113"/>
      <c r="B104" s="142"/>
      <c r="C104" s="52" t="s">
        <v>160</v>
      </c>
      <c r="D104" s="53">
        <v>0</v>
      </c>
      <c r="E104" s="53">
        <v>0</v>
      </c>
      <c r="F104" s="53">
        <f>E104</f>
        <v>0</v>
      </c>
      <c r="G104" s="52"/>
      <c r="H104" s="128"/>
      <c r="I104" s="104"/>
      <c r="J104" s="101"/>
      <c r="K104" s="104"/>
      <c r="L104" s="104"/>
      <c r="M104" s="216"/>
      <c r="N104" s="41"/>
      <c r="O104" s="41"/>
      <c r="P104" s="41"/>
    </row>
    <row r="105" spans="1:16" s="24" customFormat="1" ht="67.5" customHeight="1" x14ac:dyDescent="0.25">
      <c r="A105" s="114"/>
      <c r="B105" s="143"/>
      <c r="C105" s="52" t="s">
        <v>159</v>
      </c>
      <c r="D105" s="53">
        <v>0</v>
      </c>
      <c r="E105" s="53">
        <v>0</v>
      </c>
      <c r="F105" s="53">
        <f>E105</f>
        <v>0</v>
      </c>
      <c r="G105" s="52"/>
      <c r="H105" s="129"/>
      <c r="I105" s="105"/>
      <c r="J105" s="101"/>
      <c r="K105" s="105"/>
      <c r="L105" s="105"/>
      <c r="M105" s="217"/>
      <c r="N105" s="41"/>
      <c r="O105" s="41"/>
      <c r="P105" s="41"/>
    </row>
    <row r="106" spans="1:16" s="24" customFormat="1" ht="13.2" x14ac:dyDescent="0.25">
      <c r="A106" s="112" t="s">
        <v>268</v>
      </c>
      <c r="B106" s="141" t="s">
        <v>269</v>
      </c>
      <c r="C106" s="47" t="s">
        <v>161</v>
      </c>
      <c r="D106" s="48">
        <f>SUM(D107:D110)</f>
        <v>8165.7749999999996</v>
      </c>
      <c r="E106" s="48">
        <f>SUM(E107:E110)</f>
        <v>7923.85</v>
      </c>
      <c r="F106" s="48">
        <f>SUM(F107:F110)</f>
        <v>7923.85</v>
      </c>
      <c r="G106" s="53">
        <f>F106/D106*100</f>
        <v>97.037329585985418</v>
      </c>
      <c r="H106" s="127" t="s">
        <v>270</v>
      </c>
      <c r="I106" s="103" t="s">
        <v>144</v>
      </c>
      <c r="J106" s="101" t="s">
        <v>271</v>
      </c>
      <c r="K106" s="103" t="s">
        <v>252</v>
      </c>
      <c r="L106" s="103" t="s">
        <v>512</v>
      </c>
      <c r="M106" s="215">
        <v>827</v>
      </c>
      <c r="N106" s="41"/>
      <c r="O106" s="41"/>
      <c r="P106" s="41"/>
    </row>
    <row r="107" spans="1:16" s="24" customFormat="1" ht="13.2" x14ac:dyDescent="0.25">
      <c r="A107" s="113"/>
      <c r="B107" s="142"/>
      <c r="C107" s="52" t="s">
        <v>225</v>
      </c>
      <c r="D107" s="53">
        <v>2368.0749999999998</v>
      </c>
      <c r="E107" s="53">
        <v>2297.92</v>
      </c>
      <c r="F107" s="53">
        <f>E107</f>
        <v>2297.92</v>
      </c>
      <c r="G107" s="53">
        <f>F107/D107*100</f>
        <v>97.03746714103228</v>
      </c>
      <c r="H107" s="128"/>
      <c r="I107" s="104"/>
      <c r="J107" s="101"/>
      <c r="K107" s="104"/>
      <c r="L107" s="104"/>
      <c r="M107" s="216"/>
      <c r="N107" s="41"/>
      <c r="O107" s="41"/>
      <c r="P107" s="41"/>
    </row>
    <row r="108" spans="1:16" s="24" customFormat="1" ht="13.2" x14ac:dyDescent="0.25">
      <c r="A108" s="113"/>
      <c r="B108" s="142"/>
      <c r="C108" s="52" t="s">
        <v>227</v>
      </c>
      <c r="D108" s="53">
        <v>5797.7</v>
      </c>
      <c r="E108" s="53">
        <v>5625.93</v>
      </c>
      <c r="F108" s="53">
        <f>E108</f>
        <v>5625.93</v>
      </c>
      <c r="G108" s="53">
        <f>F108/D108*100</f>
        <v>97.03727340152129</v>
      </c>
      <c r="H108" s="128"/>
      <c r="I108" s="104"/>
      <c r="J108" s="101"/>
      <c r="K108" s="104"/>
      <c r="L108" s="104"/>
      <c r="M108" s="216"/>
      <c r="N108" s="41"/>
      <c r="O108" s="41"/>
      <c r="P108" s="41"/>
    </row>
    <row r="109" spans="1:16" s="24" customFormat="1" ht="13.2" x14ac:dyDescent="0.25">
      <c r="A109" s="113"/>
      <c r="B109" s="142"/>
      <c r="C109" s="52" t="s">
        <v>160</v>
      </c>
      <c r="D109" s="53">
        <v>0</v>
      </c>
      <c r="E109" s="53">
        <v>0</v>
      </c>
      <c r="F109" s="53">
        <f>E109</f>
        <v>0</v>
      </c>
      <c r="G109" s="52"/>
      <c r="H109" s="128"/>
      <c r="I109" s="104"/>
      <c r="J109" s="101"/>
      <c r="K109" s="104"/>
      <c r="L109" s="104"/>
      <c r="M109" s="216"/>
      <c r="N109" s="41"/>
      <c r="O109" s="41"/>
      <c r="P109" s="41"/>
    </row>
    <row r="110" spans="1:16" s="24" customFormat="1" ht="49.95" customHeight="1" x14ac:dyDescent="0.25">
      <c r="A110" s="114"/>
      <c r="B110" s="143"/>
      <c r="C110" s="52" t="s">
        <v>159</v>
      </c>
      <c r="D110" s="52">
        <v>0</v>
      </c>
      <c r="E110" s="53">
        <v>0</v>
      </c>
      <c r="F110" s="53">
        <f>E110</f>
        <v>0</v>
      </c>
      <c r="G110" s="52"/>
      <c r="H110" s="129"/>
      <c r="I110" s="105"/>
      <c r="J110" s="101"/>
      <c r="K110" s="105"/>
      <c r="L110" s="105"/>
      <c r="M110" s="217"/>
      <c r="N110" s="41"/>
      <c r="O110" s="41"/>
      <c r="P110" s="41"/>
    </row>
    <row r="111" spans="1:16" s="24" customFormat="1" ht="18" customHeight="1" x14ac:dyDescent="0.25">
      <c r="A111" s="112" t="s">
        <v>272</v>
      </c>
      <c r="B111" s="237" t="s">
        <v>91</v>
      </c>
      <c r="C111" s="47" t="s">
        <v>161</v>
      </c>
      <c r="D111" s="59">
        <f>SUM(D112:D115)</f>
        <v>0</v>
      </c>
      <c r="E111" s="59">
        <f>SUM(E112:E115)</f>
        <v>0</v>
      </c>
      <c r="F111" s="59">
        <f>SUM(F112:F115)</f>
        <v>0</v>
      </c>
      <c r="G111" s="53" t="e">
        <f>F111/D111*100</f>
        <v>#DIV/0!</v>
      </c>
      <c r="H111" s="127" t="s">
        <v>270</v>
      </c>
      <c r="I111" s="103" t="s">
        <v>516</v>
      </c>
      <c r="J111" s="101" t="s">
        <v>297</v>
      </c>
      <c r="K111" s="103" t="s">
        <v>252</v>
      </c>
      <c r="L111" s="103" t="s">
        <v>516</v>
      </c>
      <c r="M111" s="215">
        <v>827</v>
      </c>
      <c r="N111" s="41"/>
      <c r="O111" s="41"/>
      <c r="P111" s="41"/>
    </row>
    <row r="112" spans="1:16" s="24" customFormat="1" ht="16.2" customHeight="1" x14ac:dyDescent="0.25">
      <c r="A112" s="113"/>
      <c r="B112" s="238"/>
      <c r="C112" s="52" t="s">
        <v>225</v>
      </c>
      <c r="D112" s="62">
        <v>0</v>
      </c>
      <c r="E112" s="53">
        <v>0</v>
      </c>
      <c r="F112" s="53">
        <f>E112</f>
        <v>0</v>
      </c>
      <c r="G112" s="53" t="e">
        <f>F112/D112*100</f>
        <v>#DIV/0!</v>
      </c>
      <c r="H112" s="128"/>
      <c r="I112" s="104"/>
      <c r="J112" s="101"/>
      <c r="K112" s="104"/>
      <c r="L112" s="104"/>
      <c r="M112" s="216"/>
      <c r="N112" s="41"/>
      <c r="O112" s="41"/>
      <c r="P112" s="41"/>
    </row>
    <row r="113" spans="1:16" s="24" customFormat="1" ht="16.95" customHeight="1" x14ac:dyDescent="0.25">
      <c r="A113" s="113"/>
      <c r="B113" s="238"/>
      <c r="C113" s="52" t="s">
        <v>227</v>
      </c>
      <c r="D113" s="53">
        <v>0</v>
      </c>
      <c r="E113" s="53">
        <v>0</v>
      </c>
      <c r="F113" s="53">
        <f>E113</f>
        <v>0</v>
      </c>
      <c r="G113" s="53"/>
      <c r="H113" s="128"/>
      <c r="I113" s="104"/>
      <c r="J113" s="101"/>
      <c r="K113" s="104"/>
      <c r="L113" s="104"/>
      <c r="M113" s="216"/>
      <c r="N113" s="41"/>
      <c r="O113" s="41"/>
      <c r="P113" s="41"/>
    </row>
    <row r="114" spans="1:16" s="24" customFormat="1" ht="16.95" customHeight="1" x14ac:dyDescent="0.25">
      <c r="A114" s="113"/>
      <c r="B114" s="238"/>
      <c r="C114" s="52" t="s">
        <v>160</v>
      </c>
      <c r="D114" s="52">
        <v>0</v>
      </c>
      <c r="E114" s="53">
        <v>0</v>
      </c>
      <c r="F114" s="53">
        <f>E114</f>
        <v>0</v>
      </c>
      <c r="G114" s="52"/>
      <c r="H114" s="128"/>
      <c r="I114" s="104"/>
      <c r="J114" s="101"/>
      <c r="K114" s="104"/>
      <c r="L114" s="104"/>
      <c r="M114" s="216"/>
      <c r="N114" s="41"/>
      <c r="O114" s="41"/>
      <c r="P114" s="41"/>
    </row>
    <row r="115" spans="1:16" s="24" customFormat="1" ht="18" customHeight="1" x14ac:dyDescent="0.25">
      <c r="A115" s="114"/>
      <c r="B115" s="239"/>
      <c r="C115" s="52" t="s">
        <v>159</v>
      </c>
      <c r="D115" s="52">
        <v>0</v>
      </c>
      <c r="E115" s="53">
        <v>0</v>
      </c>
      <c r="F115" s="53">
        <f>E115</f>
        <v>0</v>
      </c>
      <c r="G115" s="52"/>
      <c r="H115" s="129"/>
      <c r="I115" s="105"/>
      <c r="J115" s="101"/>
      <c r="K115" s="105"/>
      <c r="L115" s="105"/>
      <c r="M115" s="217"/>
      <c r="N115" s="41"/>
      <c r="O115" s="41"/>
      <c r="P115" s="41"/>
    </row>
    <row r="116" spans="1:16" s="24" customFormat="1" ht="14.1" customHeight="1" x14ac:dyDescent="0.25">
      <c r="A116" s="112" t="s">
        <v>276</v>
      </c>
      <c r="B116" s="141" t="s">
        <v>273</v>
      </c>
      <c r="C116" s="47" t="s">
        <v>161</v>
      </c>
      <c r="D116" s="59">
        <f>SUM(D117:D120)</f>
        <v>11902.4</v>
      </c>
      <c r="E116" s="59">
        <f>SUM(E117:E120)</f>
        <v>7934.93</v>
      </c>
      <c r="F116" s="59">
        <f>SUM(F117:F120)</f>
        <v>7934.93</v>
      </c>
      <c r="G116" s="53">
        <f>F116/D116*100</f>
        <v>66.666638661110369</v>
      </c>
      <c r="H116" s="127" t="s">
        <v>274</v>
      </c>
      <c r="I116" s="103" t="s">
        <v>145</v>
      </c>
      <c r="J116" s="101" t="s">
        <v>271</v>
      </c>
      <c r="K116" s="103" t="s">
        <v>275</v>
      </c>
      <c r="L116" s="103" t="s">
        <v>458</v>
      </c>
      <c r="M116" s="215">
        <v>827</v>
      </c>
      <c r="N116" s="41"/>
      <c r="O116" s="41"/>
      <c r="P116" s="41"/>
    </row>
    <row r="117" spans="1:16" s="24" customFormat="1" ht="14.1" customHeight="1" x14ac:dyDescent="0.25">
      <c r="A117" s="104"/>
      <c r="B117" s="142"/>
      <c r="C117" s="52" t="s">
        <v>225</v>
      </c>
      <c r="D117" s="62">
        <v>3451.6959999999999</v>
      </c>
      <c r="E117" s="53">
        <v>2301.13</v>
      </c>
      <c r="F117" s="53">
        <f>E117</f>
        <v>2301.13</v>
      </c>
      <c r="G117" s="53">
        <f>F117/D117*100</f>
        <v>66.666647352489917</v>
      </c>
      <c r="H117" s="128"/>
      <c r="I117" s="104"/>
      <c r="J117" s="101"/>
      <c r="K117" s="104"/>
      <c r="L117" s="104"/>
      <c r="M117" s="216"/>
      <c r="N117" s="41"/>
      <c r="O117" s="41"/>
      <c r="P117" s="41"/>
    </row>
    <row r="118" spans="1:16" s="24" customFormat="1" ht="14.1" customHeight="1" x14ac:dyDescent="0.25">
      <c r="A118" s="104"/>
      <c r="B118" s="142"/>
      <c r="C118" s="52" t="s">
        <v>227</v>
      </c>
      <c r="D118" s="53">
        <v>8450.7039999999997</v>
      </c>
      <c r="E118" s="53">
        <v>5633.8</v>
      </c>
      <c r="F118" s="53">
        <f>E118</f>
        <v>5633.8</v>
      </c>
      <c r="G118" s="53">
        <f>F118/D118*100</f>
        <v>66.666635111110267</v>
      </c>
      <c r="H118" s="128"/>
      <c r="I118" s="104"/>
      <c r="J118" s="101"/>
      <c r="K118" s="104"/>
      <c r="L118" s="104"/>
      <c r="M118" s="216"/>
      <c r="N118" s="41"/>
      <c r="O118" s="41"/>
      <c r="P118" s="41"/>
    </row>
    <row r="119" spans="1:16" s="24" customFormat="1" ht="14.1" customHeight="1" x14ac:dyDescent="0.25">
      <c r="A119" s="104"/>
      <c r="B119" s="142"/>
      <c r="C119" s="52" t="s">
        <v>160</v>
      </c>
      <c r="D119" s="52">
        <v>0</v>
      </c>
      <c r="E119" s="53">
        <v>0</v>
      </c>
      <c r="F119" s="53">
        <f>E119</f>
        <v>0</v>
      </c>
      <c r="G119" s="52"/>
      <c r="H119" s="128"/>
      <c r="I119" s="104"/>
      <c r="J119" s="101"/>
      <c r="K119" s="104"/>
      <c r="L119" s="104"/>
      <c r="M119" s="216"/>
      <c r="N119" s="41"/>
      <c r="O119" s="41"/>
      <c r="P119" s="41"/>
    </row>
    <row r="120" spans="1:16" s="24" customFormat="1" ht="34.35" customHeight="1" x14ac:dyDescent="0.25">
      <c r="A120" s="105"/>
      <c r="B120" s="143"/>
      <c r="C120" s="52" t="s">
        <v>159</v>
      </c>
      <c r="D120" s="52">
        <v>0</v>
      </c>
      <c r="E120" s="53">
        <v>0</v>
      </c>
      <c r="F120" s="53">
        <f>E120</f>
        <v>0</v>
      </c>
      <c r="G120" s="52"/>
      <c r="H120" s="129"/>
      <c r="I120" s="105"/>
      <c r="J120" s="101"/>
      <c r="K120" s="105"/>
      <c r="L120" s="105"/>
      <c r="M120" s="217"/>
      <c r="N120" s="41"/>
      <c r="O120" s="41"/>
      <c r="P120" s="41"/>
    </row>
    <row r="121" spans="1:16" s="24" customFormat="1" ht="21" customHeight="1" x14ac:dyDescent="0.25">
      <c r="A121" s="112" t="s">
        <v>278</v>
      </c>
      <c r="B121" s="141" t="s">
        <v>277</v>
      </c>
      <c r="C121" s="47" t="s">
        <v>161</v>
      </c>
      <c r="D121" s="59">
        <f>SUM(D122:D125)</f>
        <v>163207.21</v>
      </c>
      <c r="E121" s="48">
        <f>SUM(E122:E125)</f>
        <v>112868.42</v>
      </c>
      <c r="F121" s="48">
        <f>SUM(F122:F125)</f>
        <v>112868.42</v>
      </c>
      <c r="G121" s="53">
        <f>F121/D121*100</f>
        <v>69.156515818143077</v>
      </c>
      <c r="H121" s="127" t="s">
        <v>491</v>
      </c>
      <c r="I121" s="103" t="s">
        <v>496</v>
      </c>
      <c r="J121" s="101" t="s">
        <v>271</v>
      </c>
      <c r="K121" s="103" t="s">
        <v>275</v>
      </c>
      <c r="L121" s="103" t="s">
        <v>459</v>
      </c>
      <c r="M121" s="215">
        <v>827</v>
      </c>
      <c r="N121" s="41"/>
      <c r="O121" s="41"/>
      <c r="P121" s="41"/>
    </row>
    <row r="122" spans="1:16" s="24" customFormat="1" ht="13.2" x14ac:dyDescent="0.25">
      <c r="A122" s="113"/>
      <c r="B122" s="142"/>
      <c r="C122" s="52" t="s">
        <v>225</v>
      </c>
      <c r="D122" s="52">
        <v>163207.21</v>
      </c>
      <c r="E122" s="53">
        <v>112868.42</v>
      </c>
      <c r="F122" s="53">
        <f>E122</f>
        <v>112868.42</v>
      </c>
      <c r="G122" s="53">
        <f>F122/D122*100</f>
        <v>69.156515818143077</v>
      </c>
      <c r="H122" s="128"/>
      <c r="I122" s="104"/>
      <c r="J122" s="101"/>
      <c r="K122" s="104"/>
      <c r="L122" s="104"/>
      <c r="M122" s="216"/>
      <c r="N122" s="41"/>
      <c r="O122" s="41"/>
      <c r="P122" s="41"/>
    </row>
    <row r="123" spans="1:16" s="24" customFormat="1" ht="13.2" x14ac:dyDescent="0.25">
      <c r="A123" s="113"/>
      <c r="B123" s="142"/>
      <c r="C123" s="52" t="s">
        <v>227</v>
      </c>
      <c r="D123" s="52">
        <v>0</v>
      </c>
      <c r="E123" s="53">
        <v>0</v>
      </c>
      <c r="F123" s="53">
        <f>E123</f>
        <v>0</v>
      </c>
      <c r="G123" s="52"/>
      <c r="H123" s="128"/>
      <c r="I123" s="104"/>
      <c r="J123" s="101"/>
      <c r="K123" s="104"/>
      <c r="L123" s="104"/>
      <c r="M123" s="216"/>
      <c r="N123" s="41"/>
      <c r="O123" s="41"/>
      <c r="P123" s="41"/>
    </row>
    <row r="124" spans="1:16" s="24" customFormat="1" ht="21" customHeight="1" x14ac:dyDescent="0.25">
      <c r="A124" s="113"/>
      <c r="B124" s="142"/>
      <c r="C124" s="52" t="s">
        <v>160</v>
      </c>
      <c r="D124" s="52">
        <v>0</v>
      </c>
      <c r="E124" s="53">
        <v>0</v>
      </c>
      <c r="F124" s="53">
        <f>E124</f>
        <v>0</v>
      </c>
      <c r="G124" s="52"/>
      <c r="H124" s="128"/>
      <c r="I124" s="104"/>
      <c r="J124" s="101"/>
      <c r="K124" s="104"/>
      <c r="L124" s="104"/>
      <c r="M124" s="216"/>
      <c r="N124" s="41"/>
      <c r="O124" s="41"/>
      <c r="P124" s="41"/>
    </row>
    <row r="125" spans="1:16" s="24" customFormat="1" ht="51" customHeight="1" x14ac:dyDescent="0.25">
      <c r="A125" s="114"/>
      <c r="B125" s="143"/>
      <c r="C125" s="52" t="s">
        <v>159</v>
      </c>
      <c r="D125" s="52">
        <v>0</v>
      </c>
      <c r="E125" s="53">
        <v>0</v>
      </c>
      <c r="F125" s="53">
        <f>E125</f>
        <v>0</v>
      </c>
      <c r="G125" s="52"/>
      <c r="H125" s="129"/>
      <c r="I125" s="105"/>
      <c r="J125" s="101"/>
      <c r="K125" s="105"/>
      <c r="L125" s="105"/>
      <c r="M125" s="217"/>
      <c r="N125" s="41"/>
      <c r="O125" s="41"/>
      <c r="P125" s="41"/>
    </row>
    <row r="126" spans="1:16" s="24" customFormat="1" ht="21" customHeight="1" x14ac:dyDescent="0.25">
      <c r="A126" s="112" t="s">
        <v>282</v>
      </c>
      <c r="B126" s="141" t="s">
        <v>279</v>
      </c>
      <c r="C126" s="47" t="s">
        <v>161</v>
      </c>
      <c r="D126" s="59">
        <f>SUM(D127:D130)</f>
        <v>60000</v>
      </c>
      <c r="E126" s="48">
        <f>SUM(E127:E130)</f>
        <v>46432.78</v>
      </c>
      <c r="F126" s="48">
        <f>SUM(F127:F130)</f>
        <v>46432.78</v>
      </c>
      <c r="G126" s="53">
        <f>F126/D126*100</f>
        <v>77.387966666666657</v>
      </c>
      <c r="H126" s="127" t="s">
        <v>280</v>
      </c>
      <c r="I126" s="103" t="s">
        <v>146</v>
      </c>
      <c r="J126" s="101" t="s">
        <v>271</v>
      </c>
      <c r="K126" s="103" t="s">
        <v>281</v>
      </c>
      <c r="L126" s="41"/>
      <c r="M126" s="215">
        <v>827</v>
      </c>
      <c r="N126" s="41"/>
      <c r="O126" s="41"/>
      <c r="P126" s="41"/>
    </row>
    <row r="127" spans="1:16" s="24" customFormat="1" ht="13.2" x14ac:dyDescent="0.25">
      <c r="A127" s="113"/>
      <c r="B127" s="142"/>
      <c r="C127" s="52" t="s">
        <v>225</v>
      </c>
      <c r="D127" s="52">
        <v>60000</v>
      </c>
      <c r="E127" s="53">
        <v>46432.78</v>
      </c>
      <c r="F127" s="53">
        <f>E127</f>
        <v>46432.78</v>
      </c>
      <c r="G127" s="53">
        <f>F127/D127*100</f>
        <v>77.387966666666657</v>
      </c>
      <c r="H127" s="128"/>
      <c r="I127" s="104"/>
      <c r="J127" s="101"/>
      <c r="K127" s="104"/>
      <c r="L127" s="41"/>
      <c r="M127" s="216"/>
      <c r="N127" s="41"/>
      <c r="O127" s="41"/>
      <c r="P127" s="41"/>
    </row>
    <row r="128" spans="1:16" s="24" customFormat="1" ht="13.2" x14ac:dyDescent="0.25">
      <c r="A128" s="113"/>
      <c r="B128" s="142"/>
      <c r="C128" s="52" t="s">
        <v>227</v>
      </c>
      <c r="D128" s="52">
        <v>0</v>
      </c>
      <c r="E128" s="53">
        <v>0</v>
      </c>
      <c r="F128" s="53">
        <f>E128</f>
        <v>0</v>
      </c>
      <c r="G128" s="52"/>
      <c r="H128" s="128"/>
      <c r="I128" s="104"/>
      <c r="J128" s="101"/>
      <c r="K128" s="104"/>
      <c r="L128" s="41"/>
      <c r="M128" s="216"/>
      <c r="N128" s="41"/>
      <c r="O128" s="41"/>
      <c r="P128" s="41"/>
    </row>
    <row r="129" spans="1:16" s="24" customFormat="1" ht="21" customHeight="1" x14ac:dyDescent="0.25">
      <c r="A129" s="113"/>
      <c r="B129" s="142"/>
      <c r="C129" s="52" t="s">
        <v>160</v>
      </c>
      <c r="D129" s="52">
        <v>0</v>
      </c>
      <c r="E129" s="53">
        <v>0</v>
      </c>
      <c r="F129" s="53">
        <f>E129</f>
        <v>0</v>
      </c>
      <c r="G129" s="52"/>
      <c r="H129" s="128"/>
      <c r="I129" s="104"/>
      <c r="J129" s="101"/>
      <c r="K129" s="104"/>
      <c r="L129" s="41"/>
      <c r="M129" s="216"/>
      <c r="N129" s="41"/>
      <c r="O129" s="41"/>
      <c r="P129" s="41"/>
    </row>
    <row r="130" spans="1:16" s="24" customFormat="1" ht="18" customHeight="1" x14ac:dyDescent="0.25">
      <c r="A130" s="114"/>
      <c r="B130" s="143"/>
      <c r="C130" s="52" t="s">
        <v>159</v>
      </c>
      <c r="D130" s="52">
        <v>0</v>
      </c>
      <c r="E130" s="53">
        <v>0</v>
      </c>
      <c r="F130" s="53">
        <f>E130</f>
        <v>0</v>
      </c>
      <c r="G130" s="52"/>
      <c r="H130" s="129"/>
      <c r="I130" s="105"/>
      <c r="J130" s="101"/>
      <c r="K130" s="105"/>
      <c r="L130" s="41"/>
      <c r="M130" s="217"/>
      <c r="N130" s="41"/>
      <c r="O130" s="41"/>
      <c r="P130" s="41"/>
    </row>
    <row r="131" spans="1:16" s="24" customFormat="1" ht="21" customHeight="1" x14ac:dyDescent="0.25">
      <c r="A131" s="112" t="s">
        <v>285</v>
      </c>
      <c r="B131" s="141" t="s">
        <v>283</v>
      </c>
      <c r="C131" s="47" t="s">
        <v>161</v>
      </c>
      <c r="D131" s="59">
        <f>SUM(D132:D135)</f>
        <v>1500</v>
      </c>
      <c r="E131" s="48">
        <f>SUM(E132:E135)</f>
        <v>1242.8599999999999</v>
      </c>
      <c r="F131" s="48">
        <f>SUM(F132:F135)</f>
        <v>1242.8599999999999</v>
      </c>
      <c r="G131" s="53">
        <f>F131/D131*100</f>
        <v>82.85733333333333</v>
      </c>
      <c r="H131" s="103" t="s">
        <v>284</v>
      </c>
      <c r="I131" s="163" t="s">
        <v>513</v>
      </c>
      <c r="J131" s="103" t="s">
        <v>271</v>
      </c>
      <c r="K131" s="103" t="s">
        <v>281</v>
      </c>
      <c r="L131" s="163" t="s">
        <v>514</v>
      </c>
      <c r="M131" s="215">
        <v>827</v>
      </c>
      <c r="N131" s="41"/>
      <c r="O131" s="41"/>
      <c r="P131" s="41"/>
    </row>
    <row r="132" spans="1:16" s="24" customFormat="1" ht="13.2" x14ac:dyDescent="0.25">
      <c r="A132" s="113"/>
      <c r="B132" s="142"/>
      <c r="C132" s="52" t="s">
        <v>225</v>
      </c>
      <c r="D132" s="52">
        <v>1500</v>
      </c>
      <c r="E132" s="53">
        <v>1242.8599999999999</v>
      </c>
      <c r="F132" s="53">
        <f>E132</f>
        <v>1242.8599999999999</v>
      </c>
      <c r="G132" s="53">
        <f>F132/D132*100</f>
        <v>82.85733333333333</v>
      </c>
      <c r="H132" s="104"/>
      <c r="I132" s="205"/>
      <c r="J132" s="104"/>
      <c r="K132" s="104"/>
      <c r="L132" s="205"/>
      <c r="M132" s="216"/>
      <c r="N132" s="41"/>
      <c r="O132" s="41"/>
      <c r="P132" s="41"/>
    </row>
    <row r="133" spans="1:16" s="24" customFormat="1" ht="13.2" x14ac:dyDescent="0.25">
      <c r="A133" s="113"/>
      <c r="B133" s="142"/>
      <c r="C133" s="52" t="s">
        <v>227</v>
      </c>
      <c r="D133" s="52">
        <v>0</v>
      </c>
      <c r="E133" s="53">
        <v>0</v>
      </c>
      <c r="F133" s="53">
        <f>E133</f>
        <v>0</v>
      </c>
      <c r="G133" s="52"/>
      <c r="H133" s="104"/>
      <c r="I133" s="205"/>
      <c r="J133" s="104"/>
      <c r="K133" s="104"/>
      <c r="L133" s="205"/>
      <c r="M133" s="216"/>
      <c r="N133" s="41"/>
      <c r="O133" s="41"/>
      <c r="P133" s="41"/>
    </row>
    <row r="134" spans="1:16" s="24" customFormat="1" ht="13.2" x14ac:dyDescent="0.25">
      <c r="A134" s="113"/>
      <c r="B134" s="142"/>
      <c r="C134" s="52" t="s">
        <v>160</v>
      </c>
      <c r="D134" s="52">
        <v>0</v>
      </c>
      <c r="E134" s="53">
        <v>0</v>
      </c>
      <c r="F134" s="53">
        <f>E134</f>
        <v>0</v>
      </c>
      <c r="G134" s="52"/>
      <c r="H134" s="104"/>
      <c r="I134" s="205"/>
      <c r="J134" s="104"/>
      <c r="K134" s="104"/>
      <c r="L134" s="205"/>
      <c r="M134" s="216"/>
      <c r="N134" s="41"/>
      <c r="O134" s="41"/>
      <c r="P134" s="41"/>
    </row>
    <row r="135" spans="1:16" s="24" customFormat="1" ht="38.25" customHeight="1" x14ac:dyDescent="0.25">
      <c r="A135" s="114"/>
      <c r="B135" s="143"/>
      <c r="C135" s="52" t="s">
        <v>159</v>
      </c>
      <c r="D135" s="53">
        <v>0</v>
      </c>
      <c r="E135" s="53">
        <v>0</v>
      </c>
      <c r="F135" s="53">
        <f>E135</f>
        <v>0</v>
      </c>
      <c r="G135" s="52"/>
      <c r="H135" s="105"/>
      <c r="I135" s="227"/>
      <c r="J135" s="105"/>
      <c r="K135" s="105"/>
      <c r="L135" s="227"/>
      <c r="M135" s="217"/>
      <c r="N135" s="41"/>
      <c r="O135" s="41"/>
      <c r="P135" s="41"/>
    </row>
    <row r="136" spans="1:16" s="24" customFormat="1" ht="15.75" hidden="1" customHeight="1" x14ac:dyDescent="0.25">
      <c r="A136" s="112" t="s">
        <v>92</v>
      </c>
      <c r="B136" s="141" t="s">
        <v>286</v>
      </c>
      <c r="C136" s="47" t="s">
        <v>161</v>
      </c>
      <c r="D136" s="48">
        <f>SUM(D137:D140)</f>
        <v>0</v>
      </c>
      <c r="E136" s="48">
        <f>SUM(E137:E140)</f>
        <v>0</v>
      </c>
      <c r="F136" s="48">
        <f>SUM(F137:F140)</f>
        <v>0</v>
      </c>
      <c r="G136" s="53" t="e">
        <f t="shared" ref="G136:G143" si="10">F136/D136*100</f>
        <v>#DIV/0!</v>
      </c>
      <c r="H136" s="236" t="s">
        <v>287</v>
      </c>
      <c r="I136" s="103" t="s">
        <v>105</v>
      </c>
      <c r="J136" s="103" t="s">
        <v>243</v>
      </c>
      <c r="K136" s="103" t="s">
        <v>281</v>
      </c>
      <c r="L136" s="103" t="s">
        <v>105</v>
      </c>
      <c r="M136" s="215">
        <v>827</v>
      </c>
      <c r="N136" s="41"/>
      <c r="O136" s="41"/>
      <c r="P136" s="41"/>
    </row>
    <row r="137" spans="1:16" s="24" customFormat="1" ht="13.2" hidden="1" x14ac:dyDescent="0.25">
      <c r="A137" s="113"/>
      <c r="B137" s="142"/>
      <c r="C137" s="52" t="s">
        <v>225</v>
      </c>
      <c r="D137" s="53">
        <v>0</v>
      </c>
      <c r="E137" s="53">
        <v>0</v>
      </c>
      <c r="F137" s="53">
        <f>E137</f>
        <v>0</v>
      </c>
      <c r="G137" s="53" t="e">
        <f t="shared" si="10"/>
        <v>#DIV/0!</v>
      </c>
      <c r="H137" s="128"/>
      <c r="I137" s="104"/>
      <c r="J137" s="104"/>
      <c r="K137" s="104"/>
      <c r="L137" s="104"/>
      <c r="M137" s="216"/>
      <c r="N137" s="41"/>
      <c r="O137" s="41"/>
      <c r="P137" s="41"/>
    </row>
    <row r="138" spans="1:16" s="24" customFormat="1" ht="15" hidden="1" customHeight="1" x14ac:dyDescent="0.25">
      <c r="A138" s="113"/>
      <c r="B138" s="142"/>
      <c r="C138" s="52" t="s">
        <v>227</v>
      </c>
      <c r="D138" s="53">
        <v>0</v>
      </c>
      <c r="E138" s="53">
        <v>0</v>
      </c>
      <c r="F138" s="53">
        <f>E138</f>
        <v>0</v>
      </c>
      <c r="G138" s="52" t="e">
        <f t="shared" si="10"/>
        <v>#DIV/0!</v>
      </c>
      <c r="H138" s="128"/>
      <c r="I138" s="104"/>
      <c r="J138" s="104"/>
      <c r="K138" s="104"/>
      <c r="L138" s="104"/>
      <c r="M138" s="216"/>
      <c r="N138" s="41"/>
      <c r="O138" s="41"/>
      <c r="P138" s="41"/>
    </row>
    <row r="139" spans="1:16" s="24" customFormat="1" ht="19.5" hidden="1" customHeight="1" x14ac:dyDescent="0.25">
      <c r="A139" s="113"/>
      <c r="B139" s="142"/>
      <c r="C139" s="52" t="s">
        <v>160</v>
      </c>
      <c r="D139" s="53">
        <v>0</v>
      </c>
      <c r="E139" s="53">
        <v>0</v>
      </c>
      <c r="F139" s="53">
        <f>E139</f>
        <v>0</v>
      </c>
      <c r="G139" s="52" t="e">
        <f t="shared" si="10"/>
        <v>#DIV/0!</v>
      </c>
      <c r="H139" s="128"/>
      <c r="I139" s="104"/>
      <c r="J139" s="104"/>
      <c r="K139" s="104"/>
      <c r="L139" s="104"/>
      <c r="M139" s="216"/>
      <c r="N139" s="41"/>
      <c r="O139" s="41"/>
      <c r="P139" s="41"/>
    </row>
    <row r="140" spans="1:16" s="24" customFormat="1" ht="43.5" hidden="1" customHeight="1" x14ac:dyDescent="0.25">
      <c r="A140" s="114"/>
      <c r="B140" s="143"/>
      <c r="C140" s="52" t="s">
        <v>159</v>
      </c>
      <c r="D140" s="53">
        <v>0</v>
      </c>
      <c r="E140" s="53">
        <v>0</v>
      </c>
      <c r="F140" s="53">
        <f>E140</f>
        <v>0</v>
      </c>
      <c r="G140" s="52" t="e">
        <f t="shared" si="10"/>
        <v>#DIV/0!</v>
      </c>
      <c r="H140" s="129"/>
      <c r="I140" s="105"/>
      <c r="J140" s="105"/>
      <c r="K140" s="105"/>
      <c r="L140" s="105"/>
      <c r="M140" s="217"/>
      <c r="N140" s="41"/>
      <c r="O140" s="41"/>
      <c r="P140" s="41"/>
    </row>
    <row r="141" spans="1:16" s="24" customFormat="1" ht="24.75" customHeight="1" x14ac:dyDescent="0.25">
      <c r="A141" s="112" t="s">
        <v>184</v>
      </c>
      <c r="B141" s="141" t="s">
        <v>288</v>
      </c>
      <c r="C141" s="47" t="s">
        <v>161</v>
      </c>
      <c r="D141" s="48">
        <f>SUM(D142:D145)</f>
        <v>35105.5</v>
      </c>
      <c r="E141" s="48">
        <f>SUM(E142:E145)</f>
        <v>13650.039999999999</v>
      </c>
      <c r="F141" s="48">
        <f>SUM(F142:F145)</f>
        <v>13650.039999999999</v>
      </c>
      <c r="G141" s="53">
        <f t="shared" si="10"/>
        <v>38.882910085314265</v>
      </c>
      <c r="H141" s="127"/>
      <c r="I141" s="50" t="s">
        <v>223</v>
      </c>
      <c r="J141" s="46">
        <v>5</v>
      </c>
      <c r="K141" s="103" t="s">
        <v>289</v>
      </c>
      <c r="L141" s="163"/>
      <c r="M141" s="215">
        <v>827</v>
      </c>
      <c r="N141" s="41"/>
      <c r="O141" s="41"/>
      <c r="P141" s="41"/>
    </row>
    <row r="142" spans="1:16" s="24" customFormat="1" ht="13.2" x14ac:dyDescent="0.25">
      <c r="A142" s="113"/>
      <c r="B142" s="142"/>
      <c r="C142" s="52" t="s">
        <v>225</v>
      </c>
      <c r="D142" s="53">
        <f>D147+D152+D162+D157+D167</f>
        <v>29077.955000000002</v>
      </c>
      <c r="E142" s="53">
        <f>E147+E152+E162+E157+E167</f>
        <v>10455.039999999999</v>
      </c>
      <c r="F142" s="53">
        <f>F147+F152+F162+F157+F167</f>
        <v>10455.039999999999</v>
      </c>
      <c r="G142" s="53">
        <f t="shared" si="10"/>
        <v>35.955210742983809</v>
      </c>
      <c r="H142" s="128"/>
      <c r="I142" s="50" t="s">
        <v>226</v>
      </c>
      <c r="J142" s="46">
        <v>0</v>
      </c>
      <c r="K142" s="104"/>
      <c r="L142" s="205"/>
      <c r="M142" s="216"/>
      <c r="N142" s="41"/>
      <c r="O142" s="41"/>
      <c r="P142" s="41"/>
    </row>
    <row r="143" spans="1:16" s="24" customFormat="1" ht="13.2" x14ac:dyDescent="0.25">
      <c r="A143" s="113"/>
      <c r="B143" s="142"/>
      <c r="C143" s="52" t="s">
        <v>227</v>
      </c>
      <c r="D143" s="53">
        <f>SUM(D148+D153+D158+D163+D168)</f>
        <v>5459.5450000000001</v>
      </c>
      <c r="E143" s="53">
        <f>E148+E153+E158+E163+E168</f>
        <v>3195</v>
      </c>
      <c r="F143" s="53">
        <f>F148+F153+F158+F163+F168</f>
        <v>3195</v>
      </c>
      <c r="G143" s="53">
        <f t="shared" si="10"/>
        <v>58.521360296508227</v>
      </c>
      <c r="H143" s="128"/>
      <c r="I143" s="50" t="s">
        <v>228</v>
      </c>
      <c r="J143" s="46">
        <v>2</v>
      </c>
      <c r="K143" s="104"/>
      <c r="L143" s="205"/>
      <c r="M143" s="216"/>
      <c r="N143" s="41"/>
      <c r="O143" s="41"/>
      <c r="P143" s="41"/>
    </row>
    <row r="144" spans="1:16" s="24" customFormat="1" ht="13.2" x14ac:dyDescent="0.25">
      <c r="A144" s="113"/>
      <c r="B144" s="142"/>
      <c r="C144" s="52" t="s">
        <v>160</v>
      </c>
      <c r="D144" s="53">
        <v>0</v>
      </c>
      <c r="E144" s="53">
        <v>0</v>
      </c>
      <c r="F144" s="53">
        <v>0</v>
      </c>
      <c r="G144" s="52"/>
      <c r="H144" s="128"/>
      <c r="I144" s="50" t="s">
        <v>229</v>
      </c>
      <c r="J144" s="46">
        <v>3</v>
      </c>
      <c r="K144" s="104"/>
      <c r="L144" s="205"/>
      <c r="M144" s="216"/>
      <c r="N144" s="41"/>
      <c r="O144" s="41"/>
      <c r="P144" s="41"/>
    </row>
    <row r="145" spans="1:16" s="24" customFormat="1" ht="22.5" customHeight="1" x14ac:dyDescent="0.25">
      <c r="A145" s="114"/>
      <c r="B145" s="143"/>
      <c r="C145" s="52" t="s">
        <v>159</v>
      </c>
      <c r="D145" s="53">
        <f>SUM(D150+D155+D160+D165+D170)</f>
        <v>568</v>
      </c>
      <c r="E145" s="53">
        <f>SUM(E150+E155+E160+E165+E170)</f>
        <v>0</v>
      </c>
      <c r="F145" s="53">
        <v>0</v>
      </c>
      <c r="G145" s="53">
        <f t="shared" ref="G145:G206" si="11">F145/D145*100</f>
        <v>0</v>
      </c>
      <c r="H145" s="129"/>
      <c r="I145" s="50" t="s">
        <v>230</v>
      </c>
      <c r="J145" s="49">
        <f>(J142+(0.5*J143))/J141</f>
        <v>0.2</v>
      </c>
      <c r="K145" s="105"/>
      <c r="L145" s="227"/>
      <c r="M145" s="217"/>
      <c r="N145" s="41"/>
      <c r="O145" s="41"/>
      <c r="P145" s="41"/>
    </row>
    <row r="146" spans="1:16" s="24" customFormat="1" ht="15.75" customHeight="1" x14ac:dyDescent="0.25">
      <c r="A146" s="112" t="s">
        <v>290</v>
      </c>
      <c r="B146" s="141" t="s">
        <v>291</v>
      </c>
      <c r="C146" s="47" t="s">
        <v>161</v>
      </c>
      <c r="D146" s="48">
        <f>SUM(D147:D150)</f>
        <v>4000</v>
      </c>
      <c r="E146" s="48">
        <f>SUM(E147:E150)</f>
        <v>1191.8900000000001</v>
      </c>
      <c r="F146" s="48">
        <f>SUM(F147:F150)</f>
        <v>1191.8900000000001</v>
      </c>
      <c r="G146" s="53">
        <f t="shared" si="11"/>
        <v>29.797250000000002</v>
      </c>
      <c r="H146" s="127" t="s">
        <v>292</v>
      </c>
      <c r="I146" s="127" t="s">
        <v>456</v>
      </c>
      <c r="J146" s="103" t="s">
        <v>297</v>
      </c>
      <c r="K146" s="103" t="s">
        <v>293</v>
      </c>
      <c r="L146" s="163" t="s">
        <v>453</v>
      </c>
      <c r="M146" s="215">
        <v>827</v>
      </c>
      <c r="N146" s="41"/>
      <c r="O146" s="41"/>
      <c r="P146" s="41"/>
    </row>
    <row r="147" spans="1:16" s="24" customFormat="1" ht="13.2" x14ac:dyDescent="0.25">
      <c r="A147" s="113"/>
      <c r="B147" s="142"/>
      <c r="C147" s="52" t="s">
        <v>225</v>
      </c>
      <c r="D147" s="53">
        <v>4000</v>
      </c>
      <c r="E147" s="53">
        <v>1191.8900000000001</v>
      </c>
      <c r="F147" s="53">
        <f>E147</f>
        <v>1191.8900000000001</v>
      </c>
      <c r="G147" s="53">
        <f>F147/D147*100</f>
        <v>29.797250000000002</v>
      </c>
      <c r="H147" s="128"/>
      <c r="I147" s="128"/>
      <c r="J147" s="104"/>
      <c r="K147" s="104"/>
      <c r="L147" s="205"/>
      <c r="M147" s="216"/>
      <c r="N147" s="41"/>
      <c r="O147" s="41"/>
      <c r="P147" s="41"/>
    </row>
    <row r="148" spans="1:16" s="24" customFormat="1" ht="13.2" x14ac:dyDescent="0.25">
      <c r="A148" s="113"/>
      <c r="B148" s="142"/>
      <c r="C148" s="52" t="s">
        <v>227</v>
      </c>
      <c r="D148" s="53">
        <v>0</v>
      </c>
      <c r="E148" s="53">
        <v>0</v>
      </c>
      <c r="F148" s="53">
        <f>E148</f>
        <v>0</v>
      </c>
      <c r="G148" s="52"/>
      <c r="H148" s="128"/>
      <c r="I148" s="128"/>
      <c r="J148" s="104"/>
      <c r="K148" s="104"/>
      <c r="L148" s="205"/>
      <c r="M148" s="216"/>
      <c r="N148" s="41"/>
      <c r="O148" s="41"/>
      <c r="P148" s="41"/>
    </row>
    <row r="149" spans="1:16" s="24" customFormat="1" ht="13.2" x14ac:dyDescent="0.25">
      <c r="A149" s="113"/>
      <c r="B149" s="142"/>
      <c r="C149" s="52" t="s">
        <v>160</v>
      </c>
      <c r="D149" s="53">
        <v>0</v>
      </c>
      <c r="E149" s="53">
        <v>0</v>
      </c>
      <c r="F149" s="53">
        <f>E149</f>
        <v>0</v>
      </c>
      <c r="G149" s="52"/>
      <c r="H149" s="128"/>
      <c r="I149" s="128"/>
      <c r="J149" s="104"/>
      <c r="K149" s="104"/>
      <c r="L149" s="205"/>
      <c r="M149" s="216"/>
      <c r="N149" s="41"/>
      <c r="O149" s="41"/>
      <c r="P149" s="41"/>
    </row>
    <row r="150" spans="1:16" s="24" customFormat="1" ht="40.35" customHeight="1" x14ac:dyDescent="0.25">
      <c r="A150" s="114"/>
      <c r="B150" s="143"/>
      <c r="C150" s="52" t="s">
        <v>159</v>
      </c>
      <c r="D150" s="53">
        <v>0</v>
      </c>
      <c r="E150" s="53">
        <v>0</v>
      </c>
      <c r="F150" s="53">
        <f>E150</f>
        <v>0</v>
      </c>
      <c r="G150" s="52"/>
      <c r="H150" s="129"/>
      <c r="I150" s="129"/>
      <c r="J150" s="105"/>
      <c r="K150" s="105"/>
      <c r="L150" s="227"/>
      <c r="M150" s="217"/>
      <c r="N150" s="41"/>
      <c r="O150" s="41"/>
      <c r="P150" s="41"/>
    </row>
    <row r="151" spans="1:16" s="24" customFormat="1" ht="19.5" customHeight="1" x14ac:dyDescent="0.25">
      <c r="A151" s="112" t="s">
        <v>294</v>
      </c>
      <c r="B151" s="141" t="s">
        <v>295</v>
      </c>
      <c r="C151" s="47" t="s">
        <v>161</v>
      </c>
      <c r="D151" s="48">
        <f>SUM(D152:D155)</f>
        <v>189.5</v>
      </c>
      <c r="E151" s="48">
        <f>SUM(E152:E155)</f>
        <v>0</v>
      </c>
      <c r="F151" s="48">
        <f>SUM(F152:F155)</f>
        <v>0</v>
      </c>
      <c r="G151" s="53">
        <f t="shared" si="11"/>
        <v>0</v>
      </c>
      <c r="H151" s="127" t="s">
        <v>296</v>
      </c>
      <c r="I151" s="103" t="s">
        <v>106</v>
      </c>
      <c r="J151" s="103" t="s">
        <v>297</v>
      </c>
      <c r="K151" s="103" t="s">
        <v>289</v>
      </c>
      <c r="L151" s="103" t="s">
        <v>454</v>
      </c>
      <c r="M151" s="215">
        <v>827</v>
      </c>
      <c r="N151" s="41"/>
      <c r="O151" s="41"/>
      <c r="P151" s="41"/>
    </row>
    <row r="152" spans="1:16" s="24" customFormat="1" ht="13.2" x14ac:dyDescent="0.25">
      <c r="A152" s="113"/>
      <c r="B152" s="142"/>
      <c r="C152" s="52" t="s">
        <v>225</v>
      </c>
      <c r="D152" s="53">
        <v>54.954999999999998</v>
      </c>
      <c r="E152" s="53">
        <v>0</v>
      </c>
      <c r="F152" s="53">
        <f>E152</f>
        <v>0</v>
      </c>
      <c r="G152" s="53">
        <f t="shared" si="11"/>
        <v>0</v>
      </c>
      <c r="H152" s="128"/>
      <c r="I152" s="104"/>
      <c r="J152" s="104"/>
      <c r="K152" s="104"/>
      <c r="L152" s="104"/>
      <c r="M152" s="216"/>
      <c r="N152" s="41"/>
      <c r="O152" s="41"/>
      <c r="P152" s="41"/>
    </row>
    <row r="153" spans="1:16" s="24" customFormat="1" ht="13.2" x14ac:dyDescent="0.25">
      <c r="A153" s="113"/>
      <c r="B153" s="142"/>
      <c r="C153" s="52" t="s">
        <v>227</v>
      </c>
      <c r="D153" s="53">
        <v>134.54499999999999</v>
      </c>
      <c r="E153" s="53">
        <v>0</v>
      </c>
      <c r="F153" s="53">
        <f>E153</f>
        <v>0</v>
      </c>
      <c r="G153" s="53">
        <f t="shared" si="11"/>
        <v>0</v>
      </c>
      <c r="H153" s="128"/>
      <c r="I153" s="104"/>
      <c r="J153" s="104"/>
      <c r="K153" s="104"/>
      <c r="L153" s="104"/>
      <c r="M153" s="216"/>
      <c r="N153" s="41"/>
      <c r="O153" s="41"/>
      <c r="P153" s="41"/>
    </row>
    <row r="154" spans="1:16" s="24" customFormat="1" ht="13.2" x14ac:dyDescent="0.25">
      <c r="A154" s="113"/>
      <c r="B154" s="142"/>
      <c r="C154" s="52" t="s">
        <v>160</v>
      </c>
      <c r="D154" s="53">
        <v>0</v>
      </c>
      <c r="E154" s="53">
        <v>0</v>
      </c>
      <c r="F154" s="53">
        <f>E154</f>
        <v>0</v>
      </c>
      <c r="G154" s="52"/>
      <c r="H154" s="128"/>
      <c r="I154" s="104"/>
      <c r="J154" s="104"/>
      <c r="K154" s="104"/>
      <c r="L154" s="104"/>
      <c r="M154" s="216"/>
      <c r="N154" s="41"/>
      <c r="O154" s="41"/>
      <c r="P154" s="41"/>
    </row>
    <row r="155" spans="1:16" s="24" customFormat="1" ht="18.600000000000001" customHeight="1" x14ac:dyDescent="0.25">
      <c r="A155" s="114"/>
      <c r="B155" s="143"/>
      <c r="C155" s="52" t="s">
        <v>159</v>
      </c>
      <c r="D155" s="53">
        <v>0</v>
      </c>
      <c r="E155" s="53">
        <v>0</v>
      </c>
      <c r="F155" s="53">
        <f>E155</f>
        <v>0</v>
      </c>
      <c r="G155" s="52"/>
      <c r="H155" s="129"/>
      <c r="I155" s="105"/>
      <c r="J155" s="105"/>
      <c r="K155" s="105"/>
      <c r="L155" s="105"/>
      <c r="M155" s="217"/>
      <c r="N155" s="41"/>
      <c r="O155" s="41"/>
      <c r="P155" s="41"/>
    </row>
    <row r="156" spans="1:16" s="24" customFormat="1" ht="15.75" customHeight="1" x14ac:dyDescent="0.25">
      <c r="A156" s="112" t="s">
        <v>298</v>
      </c>
      <c r="B156" s="141" t="s">
        <v>299</v>
      </c>
      <c r="C156" s="47" t="s">
        <v>161</v>
      </c>
      <c r="D156" s="48">
        <f>SUM(D157:D160)</f>
        <v>8068</v>
      </c>
      <c r="E156" s="48">
        <f>SUM(E157:E160)</f>
        <v>4500</v>
      </c>
      <c r="F156" s="48">
        <f>SUM(F157:F160)</f>
        <v>4722</v>
      </c>
      <c r="G156" s="53">
        <f t="shared" si="11"/>
        <v>58.527516113039169</v>
      </c>
      <c r="H156" s="127" t="s">
        <v>300</v>
      </c>
      <c r="I156" s="127" t="s">
        <v>489</v>
      </c>
      <c r="J156" s="103" t="s">
        <v>271</v>
      </c>
      <c r="K156" s="103" t="s">
        <v>293</v>
      </c>
      <c r="L156" s="103" t="s">
        <v>497</v>
      </c>
      <c r="M156" s="215">
        <v>827</v>
      </c>
      <c r="N156" s="41"/>
      <c r="O156" s="41"/>
      <c r="P156" s="41"/>
    </row>
    <row r="157" spans="1:16" s="24" customFormat="1" ht="13.2" x14ac:dyDescent="0.25">
      <c r="A157" s="113"/>
      <c r="B157" s="142"/>
      <c r="C157" s="52" t="s">
        <v>225</v>
      </c>
      <c r="D157" s="53">
        <v>2175</v>
      </c>
      <c r="E157" s="53">
        <v>1305</v>
      </c>
      <c r="F157" s="53">
        <f>E157</f>
        <v>1305</v>
      </c>
      <c r="G157" s="53">
        <f t="shared" si="11"/>
        <v>60</v>
      </c>
      <c r="H157" s="128"/>
      <c r="I157" s="128"/>
      <c r="J157" s="104"/>
      <c r="K157" s="104"/>
      <c r="L157" s="104"/>
      <c r="M157" s="216"/>
      <c r="N157" s="41"/>
      <c r="O157" s="41"/>
      <c r="P157" s="41"/>
    </row>
    <row r="158" spans="1:16" s="24" customFormat="1" ht="13.2" x14ac:dyDescent="0.25">
      <c r="A158" s="113"/>
      <c r="B158" s="142"/>
      <c r="C158" s="52" t="s">
        <v>227</v>
      </c>
      <c r="D158" s="53">
        <v>5325</v>
      </c>
      <c r="E158" s="53">
        <v>3195</v>
      </c>
      <c r="F158" s="53">
        <f>E158</f>
        <v>3195</v>
      </c>
      <c r="G158" s="53">
        <f t="shared" si="11"/>
        <v>60</v>
      </c>
      <c r="H158" s="128"/>
      <c r="I158" s="128"/>
      <c r="J158" s="104"/>
      <c r="K158" s="104"/>
      <c r="L158" s="104"/>
      <c r="M158" s="216"/>
      <c r="N158" s="41"/>
      <c r="O158" s="41"/>
      <c r="P158" s="41"/>
    </row>
    <row r="159" spans="1:16" s="24" customFormat="1" ht="13.2" x14ac:dyDescent="0.25">
      <c r="A159" s="113"/>
      <c r="B159" s="142"/>
      <c r="C159" s="52" t="s">
        <v>160</v>
      </c>
      <c r="D159" s="53">
        <v>0</v>
      </c>
      <c r="E159" s="53">
        <v>0</v>
      </c>
      <c r="F159" s="53">
        <f>E159</f>
        <v>0</v>
      </c>
      <c r="G159" s="53"/>
      <c r="H159" s="128"/>
      <c r="I159" s="128"/>
      <c r="J159" s="104"/>
      <c r="K159" s="104"/>
      <c r="L159" s="104"/>
      <c r="M159" s="216"/>
      <c r="N159" s="41"/>
      <c r="O159" s="41"/>
      <c r="P159" s="41"/>
    </row>
    <row r="160" spans="1:16" s="24" customFormat="1" ht="23.25" customHeight="1" x14ac:dyDescent="0.25">
      <c r="A160" s="114"/>
      <c r="B160" s="143"/>
      <c r="C160" s="52" t="s">
        <v>159</v>
      </c>
      <c r="D160" s="53">
        <v>568</v>
      </c>
      <c r="E160" s="53">
        <v>0</v>
      </c>
      <c r="F160" s="53">
        <v>222</v>
      </c>
      <c r="G160" s="53">
        <f t="shared" si="11"/>
        <v>39.08450704225352</v>
      </c>
      <c r="H160" s="129"/>
      <c r="I160" s="129"/>
      <c r="J160" s="105"/>
      <c r="K160" s="105"/>
      <c r="L160" s="105"/>
      <c r="M160" s="217"/>
      <c r="N160" s="41"/>
      <c r="O160" s="41"/>
      <c r="P160" s="41"/>
    </row>
    <row r="161" spans="1:16" s="24" customFormat="1" ht="27" customHeight="1" x14ac:dyDescent="0.25">
      <c r="A161" s="112" t="s">
        <v>301</v>
      </c>
      <c r="B161" s="141" t="s">
        <v>302</v>
      </c>
      <c r="C161" s="47" t="s">
        <v>161</v>
      </c>
      <c r="D161" s="48">
        <f>SUM(D162:D165)</f>
        <v>17848</v>
      </c>
      <c r="E161" s="48">
        <f>SUM(E162:E165)</f>
        <v>7958.15</v>
      </c>
      <c r="F161" s="48">
        <f>SUM(F162:F165)</f>
        <v>7958.15</v>
      </c>
      <c r="G161" s="53">
        <f t="shared" si="11"/>
        <v>44.58846929627969</v>
      </c>
      <c r="H161" s="127" t="s">
        <v>492</v>
      </c>
      <c r="I161" s="232" t="s">
        <v>509</v>
      </c>
      <c r="J161" s="103" t="s">
        <v>271</v>
      </c>
      <c r="K161" s="103" t="s">
        <v>293</v>
      </c>
      <c r="L161" s="103" t="s">
        <v>107</v>
      </c>
      <c r="M161" s="215">
        <v>827</v>
      </c>
      <c r="N161" s="41"/>
      <c r="O161" s="41"/>
      <c r="P161" s="41"/>
    </row>
    <row r="162" spans="1:16" s="24" customFormat="1" ht="13.2" x14ac:dyDescent="0.25">
      <c r="A162" s="113"/>
      <c r="B162" s="142"/>
      <c r="C162" s="52" t="s">
        <v>225</v>
      </c>
      <c r="D162" s="53">
        <v>17848</v>
      </c>
      <c r="E162" s="53">
        <v>7958.15</v>
      </c>
      <c r="F162" s="53">
        <f>E162</f>
        <v>7958.15</v>
      </c>
      <c r="G162" s="53">
        <f t="shared" si="11"/>
        <v>44.58846929627969</v>
      </c>
      <c r="H162" s="128"/>
      <c r="I162" s="233"/>
      <c r="J162" s="104"/>
      <c r="K162" s="104"/>
      <c r="L162" s="104"/>
      <c r="M162" s="216"/>
      <c r="N162" s="41"/>
      <c r="O162" s="41"/>
      <c r="P162" s="41"/>
    </row>
    <row r="163" spans="1:16" s="24" customFormat="1" ht="13.2" x14ac:dyDescent="0.25">
      <c r="A163" s="113"/>
      <c r="B163" s="142"/>
      <c r="C163" s="52" t="s">
        <v>227</v>
      </c>
      <c r="D163" s="53">
        <v>0</v>
      </c>
      <c r="E163" s="53">
        <v>0</v>
      </c>
      <c r="F163" s="53">
        <f>E163</f>
        <v>0</v>
      </c>
      <c r="G163" s="52"/>
      <c r="H163" s="128"/>
      <c r="I163" s="233"/>
      <c r="J163" s="104"/>
      <c r="K163" s="104"/>
      <c r="L163" s="104"/>
      <c r="M163" s="216"/>
      <c r="N163" s="41"/>
      <c r="O163" s="41"/>
      <c r="P163" s="41"/>
    </row>
    <row r="164" spans="1:16" s="24" customFormat="1" ht="24.75" customHeight="1" x14ac:dyDescent="0.25">
      <c r="A164" s="113"/>
      <c r="B164" s="142"/>
      <c r="C164" s="52" t="s">
        <v>160</v>
      </c>
      <c r="D164" s="53">
        <v>0</v>
      </c>
      <c r="E164" s="53">
        <v>0</v>
      </c>
      <c r="F164" s="53">
        <f>E164</f>
        <v>0</v>
      </c>
      <c r="G164" s="52"/>
      <c r="H164" s="128"/>
      <c r="I164" s="233"/>
      <c r="J164" s="104"/>
      <c r="K164" s="104"/>
      <c r="L164" s="104"/>
      <c r="M164" s="216"/>
      <c r="N164" s="41"/>
      <c r="O164" s="41"/>
      <c r="P164" s="41"/>
    </row>
    <row r="165" spans="1:16" s="24" customFormat="1" ht="45" customHeight="1" x14ac:dyDescent="0.25">
      <c r="A165" s="114"/>
      <c r="B165" s="143"/>
      <c r="C165" s="52" t="s">
        <v>159</v>
      </c>
      <c r="D165" s="53">
        <v>0</v>
      </c>
      <c r="E165" s="53">
        <v>0</v>
      </c>
      <c r="F165" s="53">
        <f>E165</f>
        <v>0</v>
      </c>
      <c r="G165" s="52"/>
      <c r="H165" s="129"/>
      <c r="I165" s="234"/>
      <c r="J165" s="105"/>
      <c r="K165" s="105"/>
      <c r="L165" s="105"/>
      <c r="M165" s="217"/>
      <c r="N165" s="41"/>
      <c r="O165" s="41"/>
      <c r="P165" s="41"/>
    </row>
    <row r="166" spans="1:16" s="24" customFormat="1" ht="20.25" customHeight="1" x14ac:dyDescent="0.25">
      <c r="A166" s="112" t="s">
        <v>303</v>
      </c>
      <c r="B166" s="141" t="s">
        <v>304</v>
      </c>
      <c r="C166" s="47" t="s">
        <v>161</v>
      </c>
      <c r="D166" s="48">
        <f>SUM(D167:D170)</f>
        <v>5000</v>
      </c>
      <c r="E166" s="48">
        <f>SUM(E167:E170)</f>
        <v>0</v>
      </c>
      <c r="F166" s="48">
        <f>SUM(F167:F170)</f>
        <v>0</v>
      </c>
      <c r="G166" s="53">
        <f t="shared" si="11"/>
        <v>0</v>
      </c>
      <c r="H166" s="127" t="s">
        <v>305</v>
      </c>
      <c r="I166" s="103" t="s">
        <v>498</v>
      </c>
      <c r="J166" s="103" t="s">
        <v>297</v>
      </c>
      <c r="K166" s="103" t="s">
        <v>293</v>
      </c>
      <c r="L166" s="235" t="s">
        <v>383</v>
      </c>
      <c r="M166" s="215">
        <v>827</v>
      </c>
      <c r="N166" s="41"/>
      <c r="O166" s="41"/>
      <c r="P166" s="41"/>
    </row>
    <row r="167" spans="1:16" s="24" customFormat="1" ht="13.2" x14ac:dyDescent="0.25">
      <c r="A167" s="113"/>
      <c r="B167" s="142"/>
      <c r="C167" s="52" t="s">
        <v>225</v>
      </c>
      <c r="D167" s="53">
        <v>5000</v>
      </c>
      <c r="E167" s="53">
        <v>0</v>
      </c>
      <c r="F167" s="53">
        <f>E167</f>
        <v>0</v>
      </c>
      <c r="G167" s="53">
        <f t="shared" si="11"/>
        <v>0</v>
      </c>
      <c r="H167" s="128"/>
      <c r="I167" s="104"/>
      <c r="J167" s="104"/>
      <c r="K167" s="104"/>
      <c r="L167" s="104"/>
      <c r="M167" s="216"/>
      <c r="N167" s="41"/>
      <c r="O167" s="41"/>
      <c r="P167" s="41"/>
    </row>
    <row r="168" spans="1:16" s="24" customFormat="1" ht="13.2" x14ac:dyDescent="0.25">
      <c r="A168" s="113"/>
      <c r="B168" s="142"/>
      <c r="C168" s="52" t="s">
        <v>227</v>
      </c>
      <c r="D168" s="53">
        <v>0</v>
      </c>
      <c r="E168" s="53">
        <v>0</v>
      </c>
      <c r="F168" s="53">
        <f>E168</f>
        <v>0</v>
      </c>
      <c r="G168" s="53"/>
      <c r="H168" s="128"/>
      <c r="I168" s="104"/>
      <c r="J168" s="104"/>
      <c r="K168" s="104"/>
      <c r="L168" s="104"/>
      <c r="M168" s="216"/>
      <c r="N168" s="41"/>
      <c r="O168" s="41"/>
      <c r="P168" s="41"/>
    </row>
    <row r="169" spans="1:16" s="24" customFormat="1" ht="16.5" customHeight="1" x14ac:dyDescent="0.25">
      <c r="A169" s="113"/>
      <c r="B169" s="142"/>
      <c r="C169" s="52" t="s">
        <v>160</v>
      </c>
      <c r="D169" s="53">
        <v>0</v>
      </c>
      <c r="E169" s="53">
        <v>0</v>
      </c>
      <c r="F169" s="53">
        <f>E169</f>
        <v>0</v>
      </c>
      <c r="G169" s="53"/>
      <c r="H169" s="128"/>
      <c r="I169" s="104"/>
      <c r="J169" s="104"/>
      <c r="K169" s="104"/>
      <c r="L169" s="104"/>
      <c r="M169" s="216"/>
      <c r="N169" s="41"/>
      <c r="O169" s="41"/>
      <c r="P169" s="41"/>
    </row>
    <row r="170" spans="1:16" s="24" customFormat="1" ht="27.75" customHeight="1" x14ac:dyDescent="0.25">
      <c r="A170" s="114"/>
      <c r="B170" s="143"/>
      <c r="C170" s="52" t="s">
        <v>159</v>
      </c>
      <c r="D170" s="53">
        <v>0</v>
      </c>
      <c r="E170" s="53">
        <v>0</v>
      </c>
      <c r="F170" s="53">
        <f>E170</f>
        <v>0</v>
      </c>
      <c r="G170" s="53"/>
      <c r="H170" s="129"/>
      <c r="I170" s="105"/>
      <c r="J170" s="105"/>
      <c r="K170" s="105"/>
      <c r="L170" s="105"/>
      <c r="M170" s="217"/>
      <c r="N170" s="41"/>
      <c r="O170" s="41"/>
      <c r="P170" s="41"/>
    </row>
    <row r="171" spans="1:16" s="24" customFormat="1" ht="21.75" customHeight="1" x14ac:dyDescent="0.25">
      <c r="A171" s="112" t="s">
        <v>306</v>
      </c>
      <c r="B171" s="115" t="s">
        <v>307</v>
      </c>
      <c r="C171" s="47" t="s">
        <v>161</v>
      </c>
      <c r="D171" s="48">
        <f>SUM(D172:D175)</f>
        <v>67025.494999999995</v>
      </c>
      <c r="E171" s="48">
        <f>SUM(E172:E175)</f>
        <v>30841.074739999996</v>
      </c>
      <c r="F171" s="48">
        <f>SUM(F172:F175)</f>
        <v>33835.591719999997</v>
      </c>
      <c r="G171" s="53">
        <f t="shared" si="11"/>
        <v>50.481673757127787</v>
      </c>
      <c r="H171" s="127"/>
      <c r="I171" s="50" t="s">
        <v>223</v>
      </c>
      <c r="J171" s="46">
        <f>SUM(J172:J174)</f>
        <v>5</v>
      </c>
      <c r="K171" s="103" t="s">
        <v>308</v>
      </c>
      <c r="L171" s="163"/>
      <c r="M171" s="229"/>
      <c r="N171" s="41"/>
      <c r="O171" s="41"/>
      <c r="P171" s="41"/>
    </row>
    <row r="172" spans="1:16" s="24" customFormat="1" ht="13.2" x14ac:dyDescent="0.25">
      <c r="A172" s="113"/>
      <c r="B172" s="116"/>
      <c r="C172" s="52" t="s">
        <v>225</v>
      </c>
      <c r="D172" s="53">
        <f>D177+D192+D212</f>
        <v>48335.994999999995</v>
      </c>
      <c r="E172" s="53">
        <f>E177+E192+E212</f>
        <v>14792.931309999998</v>
      </c>
      <c r="F172" s="53">
        <f t="shared" ref="D172:F175" si="12">F177+F192+F212</f>
        <v>15653.998219999998</v>
      </c>
      <c r="G172" s="53">
        <f t="shared" si="11"/>
        <v>32.385799071685604</v>
      </c>
      <c r="H172" s="128"/>
      <c r="I172" s="50" t="s">
        <v>226</v>
      </c>
      <c r="J172" s="46">
        <f>J177+J192+J212</f>
        <v>1</v>
      </c>
      <c r="K172" s="104"/>
      <c r="L172" s="205"/>
      <c r="M172" s="230"/>
      <c r="N172" s="41"/>
      <c r="O172" s="41"/>
      <c r="P172" s="41"/>
    </row>
    <row r="173" spans="1:16" s="24" customFormat="1" ht="13.2" x14ac:dyDescent="0.25">
      <c r="A173" s="113"/>
      <c r="B173" s="116"/>
      <c r="C173" s="52" t="s">
        <v>227</v>
      </c>
      <c r="D173" s="53">
        <f t="shared" si="12"/>
        <v>16834.2</v>
      </c>
      <c r="E173" s="53">
        <f t="shared" si="12"/>
        <v>14626.120499999999</v>
      </c>
      <c r="F173" s="53">
        <f t="shared" si="12"/>
        <v>16730.16</v>
      </c>
      <c r="G173" s="53">
        <f t="shared" si="11"/>
        <v>99.381972413301483</v>
      </c>
      <c r="H173" s="128"/>
      <c r="I173" s="50" t="s">
        <v>228</v>
      </c>
      <c r="J173" s="46">
        <f>J178+J213+J193</f>
        <v>3</v>
      </c>
      <c r="K173" s="104"/>
      <c r="L173" s="205"/>
      <c r="M173" s="230"/>
      <c r="N173" s="41"/>
      <c r="O173" s="41"/>
      <c r="P173" s="41"/>
    </row>
    <row r="174" spans="1:16" s="24" customFormat="1" ht="24" customHeight="1" x14ac:dyDescent="0.25">
      <c r="A174" s="113"/>
      <c r="B174" s="116"/>
      <c r="C174" s="52" t="s">
        <v>160</v>
      </c>
      <c r="D174" s="53">
        <f t="shared" si="12"/>
        <v>783.3</v>
      </c>
      <c r="E174" s="53">
        <f t="shared" si="12"/>
        <v>425.93293</v>
      </c>
      <c r="F174" s="53">
        <f>F179+F194+F214</f>
        <v>455.34350000000001</v>
      </c>
      <c r="G174" s="53">
        <f t="shared" si="11"/>
        <v>58.131431124728714</v>
      </c>
      <c r="H174" s="128"/>
      <c r="I174" s="50" t="s">
        <v>229</v>
      </c>
      <c r="J174" s="46">
        <f>J179+J194+J214</f>
        <v>1</v>
      </c>
      <c r="K174" s="104"/>
      <c r="L174" s="205"/>
      <c r="M174" s="230"/>
      <c r="N174" s="41"/>
      <c r="O174" s="41"/>
      <c r="P174" s="41"/>
    </row>
    <row r="175" spans="1:16" s="24" customFormat="1" ht="18.75" customHeight="1" x14ac:dyDescent="0.25">
      <c r="A175" s="114"/>
      <c r="B175" s="117"/>
      <c r="C175" s="52" t="s">
        <v>159</v>
      </c>
      <c r="D175" s="53">
        <f t="shared" si="12"/>
        <v>1072</v>
      </c>
      <c r="E175" s="53">
        <f t="shared" si="12"/>
        <v>996.09</v>
      </c>
      <c r="F175" s="53">
        <f t="shared" si="12"/>
        <v>996.09</v>
      </c>
      <c r="G175" s="53">
        <f t="shared" si="11"/>
        <v>92.918843283582092</v>
      </c>
      <c r="H175" s="129"/>
      <c r="I175" s="50" t="s">
        <v>230</v>
      </c>
      <c r="J175" s="49">
        <f>(J172+(0.5*J173))/J171</f>
        <v>0.5</v>
      </c>
      <c r="K175" s="105"/>
      <c r="L175" s="227"/>
      <c r="M175" s="231"/>
      <c r="N175" s="41"/>
      <c r="O175" s="41"/>
      <c r="P175" s="41"/>
    </row>
    <row r="176" spans="1:16" s="24" customFormat="1" ht="47.1" customHeight="1" x14ac:dyDescent="0.25">
      <c r="A176" s="112" t="s">
        <v>169</v>
      </c>
      <c r="B176" s="141" t="s">
        <v>309</v>
      </c>
      <c r="C176" s="47" t="s">
        <v>161</v>
      </c>
      <c r="D176" s="48">
        <f>SUM(D177:D180)</f>
        <v>3541.4949999999999</v>
      </c>
      <c r="E176" s="48">
        <f>SUM(E177:E180)</f>
        <v>3151.2400000000002</v>
      </c>
      <c r="F176" s="48">
        <f>SUM(F177:F180)</f>
        <v>3151.2400000000002</v>
      </c>
      <c r="G176" s="53">
        <f t="shared" si="11"/>
        <v>88.980501172527426</v>
      </c>
      <c r="H176" s="127"/>
      <c r="I176" s="50" t="s">
        <v>223</v>
      </c>
      <c r="J176" s="46">
        <v>2</v>
      </c>
      <c r="K176" s="103" t="s">
        <v>310</v>
      </c>
      <c r="L176" s="163"/>
      <c r="M176" s="215">
        <v>827</v>
      </c>
      <c r="N176" s="41"/>
      <c r="O176" s="41"/>
      <c r="P176" s="41"/>
    </row>
    <row r="177" spans="1:16" s="24" customFormat="1" ht="13.2" x14ac:dyDescent="0.25">
      <c r="A177" s="113"/>
      <c r="B177" s="142"/>
      <c r="C177" s="52" t="s">
        <v>225</v>
      </c>
      <c r="D177" s="53">
        <f>SUM(D182+D187)</f>
        <v>835.29500000000007</v>
      </c>
      <c r="E177" s="53">
        <f>E182+E187</f>
        <v>624.99</v>
      </c>
      <c r="F177" s="53">
        <f>SUM(F182+F187)</f>
        <v>624.99</v>
      </c>
      <c r="G177" s="53">
        <f t="shared" si="11"/>
        <v>74.822667440844242</v>
      </c>
      <c r="H177" s="128"/>
      <c r="I177" s="50" t="s">
        <v>226</v>
      </c>
      <c r="J177" s="46">
        <v>1</v>
      </c>
      <c r="K177" s="104"/>
      <c r="L177" s="205"/>
      <c r="M177" s="216"/>
      <c r="N177" s="41"/>
      <c r="O177" s="41"/>
      <c r="P177" s="41"/>
    </row>
    <row r="178" spans="1:16" s="24" customFormat="1" ht="13.2" x14ac:dyDescent="0.25">
      <c r="A178" s="113"/>
      <c r="B178" s="142"/>
      <c r="C178" s="52" t="s">
        <v>227</v>
      </c>
      <c r="D178" s="53">
        <f>D183</f>
        <v>1634.2</v>
      </c>
      <c r="E178" s="53">
        <f>E183+E188</f>
        <v>1530.16</v>
      </c>
      <c r="F178" s="53">
        <f>F183</f>
        <v>1530.16</v>
      </c>
      <c r="G178" s="53">
        <f t="shared" si="11"/>
        <v>93.633582180883607</v>
      </c>
      <c r="H178" s="128"/>
      <c r="I178" s="50" t="s">
        <v>228</v>
      </c>
      <c r="J178" s="46">
        <v>0</v>
      </c>
      <c r="K178" s="104"/>
      <c r="L178" s="205"/>
      <c r="M178" s="216"/>
      <c r="N178" s="41"/>
      <c r="O178" s="41"/>
      <c r="P178" s="41"/>
    </row>
    <row r="179" spans="1:16" s="24" customFormat="1" ht="18" customHeight="1" x14ac:dyDescent="0.25">
      <c r="A179" s="113"/>
      <c r="B179" s="142"/>
      <c r="C179" s="52" t="s">
        <v>160</v>
      </c>
      <c r="D179" s="53">
        <f>D184</f>
        <v>0</v>
      </c>
      <c r="E179" s="53">
        <f>E184+E189</f>
        <v>0</v>
      </c>
      <c r="F179" s="53">
        <f>F184</f>
        <v>0</v>
      </c>
      <c r="G179" s="53"/>
      <c r="H179" s="128"/>
      <c r="I179" s="50" t="s">
        <v>229</v>
      </c>
      <c r="J179" s="46">
        <v>1</v>
      </c>
      <c r="K179" s="104"/>
      <c r="L179" s="205"/>
      <c r="M179" s="216"/>
      <c r="N179" s="41"/>
      <c r="O179" s="41"/>
      <c r="P179" s="41"/>
    </row>
    <row r="180" spans="1:16" s="24" customFormat="1" ht="19.5" customHeight="1" x14ac:dyDescent="0.25">
      <c r="A180" s="114"/>
      <c r="B180" s="143"/>
      <c r="C180" s="52" t="s">
        <v>159</v>
      </c>
      <c r="D180" s="53">
        <f>D185</f>
        <v>1072</v>
      </c>
      <c r="E180" s="53">
        <f>E185+E190</f>
        <v>996.09</v>
      </c>
      <c r="F180" s="53">
        <f>F185</f>
        <v>996.09</v>
      </c>
      <c r="G180" s="53">
        <f t="shared" si="11"/>
        <v>92.918843283582092</v>
      </c>
      <c r="H180" s="129"/>
      <c r="I180" s="50" t="s">
        <v>230</v>
      </c>
      <c r="J180" s="49">
        <f>(J177+(0.5*J178))/J176</f>
        <v>0.5</v>
      </c>
      <c r="K180" s="105"/>
      <c r="L180" s="227"/>
      <c r="M180" s="217"/>
      <c r="N180" s="41"/>
      <c r="O180" s="41"/>
      <c r="P180" s="41"/>
    </row>
    <row r="181" spans="1:16" s="24" customFormat="1" ht="17.25" customHeight="1" x14ac:dyDescent="0.25">
      <c r="A181" s="112" t="s">
        <v>311</v>
      </c>
      <c r="B181" s="141" t="s">
        <v>312</v>
      </c>
      <c r="C181" s="47" t="s">
        <v>161</v>
      </c>
      <c r="D181" s="48">
        <f>SUM(D182:D185)</f>
        <v>3373.69</v>
      </c>
      <c r="E181" s="48">
        <f>SUM(E182:E185)</f>
        <v>3151.2400000000002</v>
      </c>
      <c r="F181" s="48">
        <f>SUM(F182:F185)</f>
        <v>3151.2400000000002</v>
      </c>
      <c r="G181" s="53">
        <f t="shared" si="11"/>
        <v>93.40632956792119</v>
      </c>
      <c r="H181" s="127" t="s">
        <v>493</v>
      </c>
      <c r="I181" s="103" t="s">
        <v>485</v>
      </c>
      <c r="J181" s="103" t="s">
        <v>243</v>
      </c>
      <c r="K181" s="103" t="s">
        <v>310</v>
      </c>
      <c r="L181" s="103"/>
      <c r="M181" s="215">
        <v>827</v>
      </c>
      <c r="N181" s="41"/>
      <c r="O181" s="41"/>
      <c r="P181" s="41"/>
    </row>
    <row r="182" spans="1:16" s="24" customFormat="1" ht="13.2" x14ac:dyDescent="0.25">
      <c r="A182" s="113"/>
      <c r="B182" s="142"/>
      <c r="C182" s="52" t="s">
        <v>225</v>
      </c>
      <c r="D182" s="53">
        <v>667.49</v>
      </c>
      <c r="E182" s="53">
        <v>624.99</v>
      </c>
      <c r="F182" s="53">
        <f>E182</f>
        <v>624.99</v>
      </c>
      <c r="G182" s="53">
        <f>F182/D182*100</f>
        <v>93.632863413684092</v>
      </c>
      <c r="H182" s="128"/>
      <c r="I182" s="104"/>
      <c r="J182" s="104"/>
      <c r="K182" s="104"/>
      <c r="L182" s="104"/>
      <c r="M182" s="216"/>
      <c r="N182" s="41"/>
      <c r="O182" s="41"/>
      <c r="P182" s="41"/>
    </row>
    <row r="183" spans="1:16" s="24" customFormat="1" ht="13.2" x14ac:dyDescent="0.25">
      <c r="A183" s="113"/>
      <c r="B183" s="142"/>
      <c r="C183" s="52" t="s">
        <v>227</v>
      </c>
      <c r="D183" s="53">
        <v>1634.2</v>
      </c>
      <c r="E183" s="53">
        <v>1530.16</v>
      </c>
      <c r="F183" s="53">
        <f>E183</f>
        <v>1530.16</v>
      </c>
      <c r="G183" s="53">
        <f>F183/D183*100</f>
        <v>93.633582180883607</v>
      </c>
      <c r="H183" s="128"/>
      <c r="I183" s="104"/>
      <c r="J183" s="104"/>
      <c r="K183" s="104"/>
      <c r="L183" s="104"/>
      <c r="M183" s="216"/>
      <c r="N183" s="41"/>
      <c r="O183" s="41"/>
      <c r="P183" s="41"/>
    </row>
    <row r="184" spans="1:16" s="24" customFormat="1" ht="21.75" customHeight="1" x14ac:dyDescent="0.25">
      <c r="A184" s="113"/>
      <c r="B184" s="142"/>
      <c r="C184" s="52" t="s">
        <v>160</v>
      </c>
      <c r="D184" s="53">
        <v>0</v>
      </c>
      <c r="E184" s="53">
        <v>0</v>
      </c>
      <c r="F184" s="53">
        <f>E184</f>
        <v>0</v>
      </c>
      <c r="G184" s="53"/>
      <c r="H184" s="128"/>
      <c r="I184" s="104"/>
      <c r="J184" s="104"/>
      <c r="K184" s="104"/>
      <c r="L184" s="104"/>
      <c r="M184" s="216"/>
      <c r="N184" s="41"/>
      <c r="O184" s="41"/>
      <c r="P184" s="41"/>
    </row>
    <row r="185" spans="1:16" s="24" customFormat="1" ht="18" customHeight="1" x14ac:dyDescent="0.25">
      <c r="A185" s="114"/>
      <c r="B185" s="143"/>
      <c r="C185" s="52" t="s">
        <v>159</v>
      </c>
      <c r="D185" s="53">
        <v>1072</v>
      </c>
      <c r="E185" s="53">
        <v>996.09</v>
      </c>
      <c r="F185" s="53">
        <v>996.09</v>
      </c>
      <c r="G185" s="53">
        <f>F185/D185*100</f>
        <v>92.918843283582092</v>
      </c>
      <c r="H185" s="129"/>
      <c r="I185" s="105"/>
      <c r="J185" s="105"/>
      <c r="K185" s="105"/>
      <c r="L185" s="105"/>
      <c r="M185" s="217"/>
      <c r="N185" s="41"/>
      <c r="O185" s="41"/>
      <c r="P185" s="41"/>
    </row>
    <row r="186" spans="1:16" s="24" customFormat="1" ht="18" customHeight="1" x14ac:dyDescent="0.25">
      <c r="A186" s="112" t="s">
        <v>313</v>
      </c>
      <c r="B186" s="141" t="s">
        <v>314</v>
      </c>
      <c r="C186" s="47" t="s">
        <v>161</v>
      </c>
      <c r="D186" s="48">
        <f>SUM(D187:D190)</f>
        <v>167.80500000000001</v>
      </c>
      <c r="E186" s="48">
        <f>SUM(E187:E190)</f>
        <v>0</v>
      </c>
      <c r="F186" s="48">
        <f>SUM(F187:F190)</f>
        <v>0</v>
      </c>
      <c r="G186" s="53">
        <f>SUM(F186)/D186*100</f>
        <v>0</v>
      </c>
      <c r="H186" s="127" t="s">
        <v>493</v>
      </c>
      <c r="I186" s="103" t="s">
        <v>486</v>
      </c>
      <c r="J186" s="103" t="s">
        <v>297</v>
      </c>
      <c r="K186" s="103" t="s">
        <v>310</v>
      </c>
      <c r="L186" s="103" t="s">
        <v>487</v>
      </c>
      <c r="M186" s="63"/>
      <c r="N186" s="41"/>
      <c r="O186" s="41"/>
      <c r="P186" s="41"/>
    </row>
    <row r="187" spans="1:16" s="24" customFormat="1" ht="18" customHeight="1" x14ac:dyDescent="0.25">
      <c r="A187" s="113"/>
      <c r="B187" s="142"/>
      <c r="C187" s="52" t="s">
        <v>225</v>
      </c>
      <c r="D187" s="53">
        <v>167.80500000000001</v>
      </c>
      <c r="E187" s="53">
        <v>0</v>
      </c>
      <c r="F187" s="53">
        <f>E187</f>
        <v>0</v>
      </c>
      <c r="G187" s="53">
        <f>F187/D187*100</f>
        <v>0</v>
      </c>
      <c r="H187" s="128"/>
      <c r="I187" s="104"/>
      <c r="J187" s="104"/>
      <c r="K187" s="104"/>
      <c r="L187" s="104"/>
      <c r="M187" s="63"/>
      <c r="N187" s="41"/>
      <c r="O187" s="41"/>
      <c r="P187" s="41"/>
    </row>
    <row r="188" spans="1:16" s="24" customFormat="1" ht="18" customHeight="1" x14ac:dyDescent="0.25">
      <c r="A188" s="113"/>
      <c r="B188" s="142"/>
      <c r="C188" s="52" t="s">
        <v>227</v>
      </c>
      <c r="D188" s="53">
        <v>0</v>
      </c>
      <c r="E188" s="53">
        <v>0</v>
      </c>
      <c r="F188" s="53">
        <f>E188</f>
        <v>0</v>
      </c>
      <c r="G188" s="53"/>
      <c r="H188" s="128"/>
      <c r="I188" s="104"/>
      <c r="J188" s="104"/>
      <c r="K188" s="104"/>
      <c r="L188" s="104"/>
      <c r="M188" s="63">
        <v>827</v>
      </c>
      <c r="N188" s="41"/>
      <c r="O188" s="41"/>
      <c r="P188" s="41"/>
    </row>
    <row r="189" spans="1:16" s="24" customFormat="1" ht="18" customHeight="1" x14ac:dyDescent="0.25">
      <c r="A189" s="113"/>
      <c r="B189" s="142"/>
      <c r="C189" s="52" t="s">
        <v>160</v>
      </c>
      <c r="D189" s="53">
        <v>0</v>
      </c>
      <c r="E189" s="53">
        <v>0</v>
      </c>
      <c r="F189" s="53">
        <f>E189</f>
        <v>0</v>
      </c>
      <c r="G189" s="53"/>
      <c r="H189" s="128"/>
      <c r="I189" s="104"/>
      <c r="J189" s="104"/>
      <c r="K189" s="104"/>
      <c r="L189" s="104"/>
      <c r="M189" s="63"/>
      <c r="N189" s="41"/>
      <c r="O189" s="41"/>
      <c r="P189" s="41"/>
    </row>
    <row r="190" spans="1:16" s="24" customFormat="1" ht="18" customHeight="1" x14ac:dyDescent="0.25">
      <c r="A190" s="114"/>
      <c r="B190" s="143"/>
      <c r="C190" s="52" t="s">
        <v>159</v>
      </c>
      <c r="D190" s="53">
        <v>0</v>
      </c>
      <c r="E190" s="53">
        <v>0</v>
      </c>
      <c r="F190" s="53">
        <f>E190</f>
        <v>0</v>
      </c>
      <c r="G190" s="53"/>
      <c r="H190" s="129"/>
      <c r="I190" s="105"/>
      <c r="J190" s="105"/>
      <c r="K190" s="105"/>
      <c r="L190" s="105"/>
      <c r="M190" s="64"/>
      <c r="N190" s="41"/>
      <c r="O190" s="41"/>
      <c r="P190" s="41"/>
    </row>
    <row r="191" spans="1:16" s="24" customFormat="1" ht="24.75" customHeight="1" x14ac:dyDescent="0.25">
      <c r="A191" s="208" t="s">
        <v>315</v>
      </c>
      <c r="B191" s="142" t="s">
        <v>316</v>
      </c>
      <c r="C191" s="65" t="s">
        <v>161</v>
      </c>
      <c r="D191" s="66">
        <f>SUM(D192:D195)</f>
        <v>63484</v>
      </c>
      <c r="E191" s="66">
        <f>SUM(E192:E195)</f>
        <v>27689.834739999995</v>
      </c>
      <c r="F191" s="66">
        <f>SUM(F192:F195)</f>
        <v>30684.351719999995</v>
      </c>
      <c r="G191" s="67">
        <f t="shared" si="11"/>
        <v>48.333992376031745</v>
      </c>
      <c r="H191" s="128"/>
      <c r="I191" s="68" t="s">
        <v>223</v>
      </c>
      <c r="J191" s="69">
        <v>2</v>
      </c>
      <c r="K191" s="105" t="s">
        <v>317</v>
      </c>
      <c r="L191" s="205"/>
      <c r="M191" s="205"/>
      <c r="N191" s="41"/>
      <c r="O191" s="41"/>
      <c r="P191" s="41"/>
    </row>
    <row r="192" spans="1:16" s="24" customFormat="1" ht="13.2" x14ac:dyDescent="0.25">
      <c r="A192" s="208"/>
      <c r="B192" s="142"/>
      <c r="C192" s="52" t="s">
        <v>225</v>
      </c>
      <c r="D192" s="53">
        <f>D197+D202+D207</f>
        <v>47500.7</v>
      </c>
      <c r="E192" s="53">
        <f t="shared" ref="D192:F195" si="13">E197+E202+E207</f>
        <v>14167.941309999998</v>
      </c>
      <c r="F192" s="53">
        <f t="shared" si="13"/>
        <v>15029.008219999998</v>
      </c>
      <c r="G192" s="53">
        <f t="shared" si="11"/>
        <v>31.639551038195222</v>
      </c>
      <c r="H192" s="128"/>
      <c r="I192" s="50" t="s">
        <v>226</v>
      </c>
      <c r="J192" s="46">
        <v>0</v>
      </c>
      <c r="K192" s="101"/>
      <c r="L192" s="205"/>
      <c r="M192" s="205"/>
      <c r="N192" s="41"/>
      <c r="O192" s="41"/>
      <c r="P192" s="41"/>
    </row>
    <row r="193" spans="1:16" s="24" customFormat="1" ht="13.2" x14ac:dyDescent="0.25">
      <c r="A193" s="208"/>
      <c r="B193" s="142"/>
      <c r="C193" s="52" t="s">
        <v>227</v>
      </c>
      <c r="D193" s="53">
        <f>D198+D203+D208</f>
        <v>15200</v>
      </c>
      <c r="E193" s="53">
        <f t="shared" si="13"/>
        <v>13095.960499999999</v>
      </c>
      <c r="F193" s="53">
        <f t="shared" si="13"/>
        <v>15200</v>
      </c>
      <c r="G193" s="53"/>
      <c r="H193" s="128"/>
      <c r="I193" s="50" t="s">
        <v>228</v>
      </c>
      <c r="J193" s="46">
        <v>2</v>
      </c>
      <c r="K193" s="101"/>
      <c r="L193" s="205"/>
      <c r="M193" s="205"/>
      <c r="N193" s="41"/>
      <c r="O193" s="41"/>
      <c r="P193" s="41"/>
    </row>
    <row r="194" spans="1:16" s="24" customFormat="1" ht="13.2" x14ac:dyDescent="0.25">
      <c r="A194" s="208"/>
      <c r="B194" s="142"/>
      <c r="C194" s="52" t="s">
        <v>160</v>
      </c>
      <c r="D194" s="53">
        <f t="shared" si="13"/>
        <v>783.3</v>
      </c>
      <c r="E194" s="53">
        <f t="shared" si="13"/>
        <v>425.93293</v>
      </c>
      <c r="F194" s="53">
        <f t="shared" si="13"/>
        <v>455.34350000000001</v>
      </c>
      <c r="G194" s="53">
        <f t="shared" si="11"/>
        <v>58.131431124728714</v>
      </c>
      <c r="H194" s="128"/>
      <c r="I194" s="50" t="s">
        <v>229</v>
      </c>
      <c r="J194" s="46">
        <v>0</v>
      </c>
      <c r="K194" s="101"/>
      <c r="L194" s="205"/>
      <c r="M194" s="205"/>
      <c r="N194" s="41"/>
      <c r="O194" s="41"/>
      <c r="P194" s="41"/>
    </row>
    <row r="195" spans="1:16" s="24" customFormat="1" ht="17.25" customHeight="1" x14ac:dyDescent="0.25">
      <c r="A195" s="228"/>
      <c r="B195" s="143"/>
      <c r="C195" s="52" t="s">
        <v>159</v>
      </c>
      <c r="D195" s="53">
        <f t="shared" si="13"/>
        <v>0</v>
      </c>
      <c r="E195" s="53">
        <f t="shared" si="13"/>
        <v>0</v>
      </c>
      <c r="F195" s="53">
        <f t="shared" si="13"/>
        <v>0</v>
      </c>
      <c r="G195" s="53"/>
      <c r="H195" s="129"/>
      <c r="I195" s="50" t="s">
        <v>230</v>
      </c>
      <c r="J195" s="49">
        <f>(J192+(0.5*J193))/J191</f>
        <v>0.5</v>
      </c>
      <c r="K195" s="101"/>
      <c r="L195" s="209"/>
      <c r="M195" s="206"/>
      <c r="N195" s="41"/>
      <c r="O195" s="41"/>
      <c r="P195" s="41"/>
    </row>
    <row r="196" spans="1:16" s="24" customFormat="1" ht="20.25" hidden="1" customHeight="1" x14ac:dyDescent="0.25">
      <c r="A196" s="112" t="s">
        <v>318</v>
      </c>
      <c r="B196" s="141" t="s">
        <v>319</v>
      </c>
      <c r="C196" s="47" t="s">
        <v>161</v>
      </c>
      <c r="D196" s="48">
        <f>SUM(D197:D200)</f>
        <v>0</v>
      </c>
      <c r="E196" s="48">
        <f>SUM(E197:E200)</f>
        <v>0</v>
      </c>
      <c r="F196" s="48">
        <f>SUM(F197:F200)</f>
        <v>0</v>
      </c>
      <c r="G196" s="53" t="e">
        <f t="shared" si="11"/>
        <v>#DIV/0!</v>
      </c>
      <c r="H196" s="127" t="s">
        <v>320</v>
      </c>
      <c r="I196" s="127" t="s">
        <v>321</v>
      </c>
      <c r="J196" s="101" t="s">
        <v>297</v>
      </c>
      <c r="K196" s="101" t="s">
        <v>322</v>
      </c>
      <c r="L196" s="101" t="s">
        <v>108</v>
      </c>
      <c r="M196" s="101">
        <v>827</v>
      </c>
      <c r="N196" s="41"/>
      <c r="O196" s="41"/>
      <c r="P196" s="41"/>
    </row>
    <row r="197" spans="1:16" s="24" customFormat="1" ht="13.2" hidden="1" x14ac:dyDescent="0.25">
      <c r="A197" s="113"/>
      <c r="B197" s="142"/>
      <c r="C197" s="52" t="s">
        <v>225</v>
      </c>
      <c r="D197" s="53">
        <v>0</v>
      </c>
      <c r="E197" s="53">
        <v>0</v>
      </c>
      <c r="F197" s="53">
        <f>E197</f>
        <v>0</v>
      </c>
      <c r="G197" s="53" t="e">
        <f t="shared" si="11"/>
        <v>#DIV/0!</v>
      </c>
      <c r="H197" s="128"/>
      <c r="I197" s="128"/>
      <c r="J197" s="101"/>
      <c r="K197" s="101"/>
      <c r="L197" s="101"/>
      <c r="M197" s="101"/>
      <c r="N197" s="41"/>
      <c r="O197" s="41"/>
      <c r="P197" s="41"/>
    </row>
    <row r="198" spans="1:16" s="24" customFormat="1" ht="13.2" hidden="1" x14ac:dyDescent="0.25">
      <c r="A198" s="113"/>
      <c r="B198" s="142"/>
      <c r="C198" s="52" t="s">
        <v>227</v>
      </c>
      <c r="D198" s="53">
        <v>0</v>
      </c>
      <c r="E198" s="53">
        <v>0</v>
      </c>
      <c r="F198" s="53">
        <f>E198</f>
        <v>0</v>
      </c>
      <c r="G198" s="53" t="e">
        <f t="shared" si="11"/>
        <v>#DIV/0!</v>
      </c>
      <c r="H198" s="128"/>
      <c r="I198" s="128"/>
      <c r="J198" s="101"/>
      <c r="K198" s="101"/>
      <c r="L198" s="101"/>
      <c r="M198" s="101"/>
      <c r="N198" s="41"/>
      <c r="O198" s="41"/>
      <c r="P198" s="41"/>
    </row>
    <row r="199" spans="1:16" s="24" customFormat="1" ht="13.2" hidden="1" x14ac:dyDescent="0.25">
      <c r="A199" s="113"/>
      <c r="B199" s="142"/>
      <c r="C199" s="52" t="s">
        <v>160</v>
      </c>
      <c r="D199" s="53">
        <v>0</v>
      </c>
      <c r="E199" s="53">
        <v>0</v>
      </c>
      <c r="F199" s="53">
        <f>E199</f>
        <v>0</v>
      </c>
      <c r="G199" s="53" t="e">
        <f t="shared" si="11"/>
        <v>#DIV/0!</v>
      </c>
      <c r="H199" s="128"/>
      <c r="I199" s="128"/>
      <c r="J199" s="101"/>
      <c r="K199" s="101"/>
      <c r="L199" s="101"/>
      <c r="M199" s="101"/>
      <c r="N199" s="41"/>
      <c r="O199" s="41"/>
      <c r="P199" s="41"/>
    </row>
    <row r="200" spans="1:16" s="24" customFormat="1" ht="13.2" hidden="1" x14ac:dyDescent="0.25">
      <c r="A200" s="114"/>
      <c r="B200" s="143"/>
      <c r="C200" s="52" t="s">
        <v>159</v>
      </c>
      <c r="D200" s="53">
        <v>0</v>
      </c>
      <c r="E200" s="53">
        <v>0</v>
      </c>
      <c r="F200" s="53">
        <f>E200</f>
        <v>0</v>
      </c>
      <c r="G200" s="53" t="e">
        <f t="shared" si="11"/>
        <v>#DIV/0!</v>
      </c>
      <c r="H200" s="129"/>
      <c r="I200" s="129"/>
      <c r="J200" s="101"/>
      <c r="K200" s="101"/>
      <c r="L200" s="101"/>
      <c r="M200" s="101"/>
      <c r="N200" s="41"/>
      <c r="O200" s="41"/>
      <c r="P200" s="41"/>
    </row>
    <row r="201" spans="1:16" s="24" customFormat="1" ht="26.25" customHeight="1" x14ac:dyDescent="0.25">
      <c r="A201" s="112" t="s">
        <v>128</v>
      </c>
      <c r="B201" s="141" t="s">
        <v>194</v>
      </c>
      <c r="C201" s="46" t="s">
        <v>161</v>
      </c>
      <c r="D201" s="56">
        <f>D202+D203+D204+D205</f>
        <v>63334</v>
      </c>
      <c r="E201" s="52">
        <f>E202+E203+E204+E205</f>
        <v>27539.834739999995</v>
      </c>
      <c r="F201" s="56">
        <f>F202+F203+F204+F205</f>
        <v>30534.351719999995</v>
      </c>
      <c r="G201" s="70">
        <f>F201/D201</f>
        <v>0.4821162680392837</v>
      </c>
      <c r="H201" s="218" t="s">
        <v>323</v>
      </c>
      <c r="I201" s="218" t="s">
        <v>447</v>
      </c>
      <c r="J201" s="221" t="s">
        <v>271</v>
      </c>
      <c r="K201" s="224" t="s">
        <v>448</v>
      </c>
      <c r="L201" s="224" t="s">
        <v>449</v>
      </c>
      <c r="M201" s="103"/>
      <c r="N201" s="41"/>
      <c r="O201" s="41"/>
      <c r="P201" s="41"/>
    </row>
    <row r="202" spans="1:16" s="24" customFormat="1" ht="26.25" customHeight="1" x14ac:dyDescent="0.25">
      <c r="A202" s="113"/>
      <c r="B202" s="142"/>
      <c r="C202" s="46" t="s">
        <v>225</v>
      </c>
      <c r="D202" s="56">
        <f>'[1]Сельхоз планреализации'!D28</f>
        <v>47500.7</v>
      </c>
      <c r="E202" s="52">
        <f>'[1]Сельхоз планреализации'!E28</f>
        <v>14167.941309999998</v>
      </c>
      <c r="F202" s="52">
        <f>'[1]Сельхоз планреализации'!F28</f>
        <v>15029.008219999998</v>
      </c>
      <c r="G202" s="70">
        <f>F202/D202</f>
        <v>0.31639551038195224</v>
      </c>
      <c r="H202" s="219"/>
      <c r="I202" s="219"/>
      <c r="J202" s="222"/>
      <c r="K202" s="225"/>
      <c r="L202" s="225"/>
      <c r="M202" s="104"/>
      <c r="N202" s="41"/>
      <c r="O202" s="41"/>
      <c r="P202" s="41"/>
    </row>
    <row r="203" spans="1:16" s="24" customFormat="1" ht="26.25" customHeight="1" x14ac:dyDescent="0.25">
      <c r="A203" s="113"/>
      <c r="B203" s="142"/>
      <c r="C203" s="46" t="s">
        <v>227</v>
      </c>
      <c r="D203" s="46">
        <f>'[1]Сельхоз планреализации'!D29</f>
        <v>15200</v>
      </c>
      <c r="E203" s="52">
        <f>'[1]Сельхоз планреализации'!E29</f>
        <v>13095.960499999999</v>
      </c>
      <c r="F203" s="52">
        <f>'[1]Сельхоз планреализации'!F29</f>
        <v>15200</v>
      </c>
      <c r="G203" s="70">
        <f>F203/D203</f>
        <v>1</v>
      </c>
      <c r="H203" s="219"/>
      <c r="I203" s="219"/>
      <c r="J203" s="222"/>
      <c r="K203" s="225"/>
      <c r="L203" s="225"/>
      <c r="M203" s="104"/>
      <c r="N203" s="41"/>
      <c r="O203" s="41"/>
      <c r="P203" s="41"/>
    </row>
    <row r="204" spans="1:16" s="24" customFormat="1" ht="26.25" customHeight="1" x14ac:dyDescent="0.25">
      <c r="A204" s="113"/>
      <c r="B204" s="142"/>
      <c r="C204" s="46" t="s">
        <v>160</v>
      </c>
      <c r="D204" s="56">
        <f>'[1]Сельхоз планреализации'!D30</f>
        <v>633.29999999999995</v>
      </c>
      <c r="E204" s="52">
        <f>'[1]Сельхоз планреализации'!E30</f>
        <v>275.93293</v>
      </c>
      <c r="F204" s="52">
        <f>'[1]Сельхоз планреализации'!F30</f>
        <v>305.34350000000001</v>
      </c>
      <c r="G204" s="70">
        <f>F204/D204</f>
        <v>0.48214669193115434</v>
      </c>
      <c r="H204" s="219"/>
      <c r="I204" s="219"/>
      <c r="J204" s="222"/>
      <c r="K204" s="225"/>
      <c r="L204" s="225"/>
      <c r="M204" s="104"/>
      <c r="N204" s="41"/>
      <c r="O204" s="41"/>
      <c r="P204" s="41"/>
    </row>
    <row r="205" spans="1:16" s="24" customFormat="1" ht="26.25" customHeight="1" x14ac:dyDescent="0.25">
      <c r="A205" s="114"/>
      <c r="B205" s="143"/>
      <c r="C205" s="46" t="s">
        <v>159</v>
      </c>
      <c r="D205" s="71">
        <f>'[1]Сельхоз планреализации'!D31</f>
        <v>0</v>
      </c>
      <c r="E205" s="46">
        <f>'[1]Сельхоз планреализации'!E31</f>
        <v>0</v>
      </c>
      <c r="F205" s="46">
        <f>'[1]Сельхоз планреализации'!F31</f>
        <v>0</v>
      </c>
      <c r="G205" s="70"/>
      <c r="H205" s="220"/>
      <c r="I205" s="220"/>
      <c r="J205" s="223"/>
      <c r="K205" s="226"/>
      <c r="L205" s="226"/>
      <c r="M205" s="105"/>
      <c r="N205" s="41"/>
      <c r="O205" s="41"/>
      <c r="P205" s="41"/>
    </row>
    <row r="206" spans="1:16" s="24" customFormat="1" ht="18.75" customHeight="1" x14ac:dyDescent="0.25">
      <c r="A206" s="112" t="s">
        <v>324</v>
      </c>
      <c r="B206" s="141" t="s">
        <v>325</v>
      </c>
      <c r="C206" s="47" t="s">
        <v>161</v>
      </c>
      <c r="D206" s="48">
        <f>SUM(D207:D210)</f>
        <v>150</v>
      </c>
      <c r="E206" s="48">
        <f>SUM(E207:E210)</f>
        <v>150</v>
      </c>
      <c r="F206" s="48">
        <f>SUM(F207:F210)</f>
        <v>150</v>
      </c>
      <c r="G206" s="53">
        <f t="shared" si="11"/>
        <v>100</v>
      </c>
      <c r="H206" s="210" t="s">
        <v>326</v>
      </c>
      <c r="I206" s="115" t="s">
        <v>147</v>
      </c>
      <c r="J206" s="103" t="s">
        <v>271</v>
      </c>
      <c r="K206" s="101" t="s">
        <v>327</v>
      </c>
      <c r="L206" s="101" t="s">
        <v>149</v>
      </c>
      <c r="M206" s="101">
        <v>807</v>
      </c>
      <c r="N206" s="41"/>
      <c r="O206" s="41"/>
      <c r="P206" s="41"/>
    </row>
    <row r="207" spans="1:16" s="24" customFormat="1" ht="13.2" x14ac:dyDescent="0.25">
      <c r="A207" s="113"/>
      <c r="B207" s="142"/>
      <c r="C207" s="52" t="s">
        <v>225</v>
      </c>
      <c r="D207" s="53">
        <v>0</v>
      </c>
      <c r="E207" s="53">
        <v>0</v>
      </c>
      <c r="F207" s="53">
        <f>E207</f>
        <v>0</v>
      </c>
      <c r="G207" s="53"/>
      <c r="H207" s="211"/>
      <c r="I207" s="116"/>
      <c r="J207" s="104"/>
      <c r="K207" s="101"/>
      <c r="L207" s="101"/>
      <c r="M207" s="101"/>
      <c r="N207" s="41"/>
      <c r="O207" s="41"/>
      <c r="P207" s="41"/>
    </row>
    <row r="208" spans="1:16" s="24" customFormat="1" ht="13.2" x14ac:dyDescent="0.25">
      <c r="A208" s="113"/>
      <c r="B208" s="142"/>
      <c r="C208" s="52" t="s">
        <v>227</v>
      </c>
      <c r="D208" s="53">
        <v>0</v>
      </c>
      <c r="E208" s="53">
        <v>0</v>
      </c>
      <c r="F208" s="53">
        <f>E208</f>
        <v>0</v>
      </c>
      <c r="G208" s="53"/>
      <c r="H208" s="211"/>
      <c r="I208" s="116"/>
      <c r="J208" s="104"/>
      <c r="K208" s="101"/>
      <c r="L208" s="101"/>
      <c r="M208" s="101"/>
      <c r="N208" s="41"/>
      <c r="O208" s="41"/>
      <c r="P208" s="41"/>
    </row>
    <row r="209" spans="1:16" s="24" customFormat="1" ht="13.2" x14ac:dyDescent="0.25">
      <c r="A209" s="113"/>
      <c r="B209" s="142"/>
      <c r="C209" s="52" t="s">
        <v>160</v>
      </c>
      <c r="D209" s="53">
        <v>150</v>
      </c>
      <c r="E209" s="53">
        <v>150</v>
      </c>
      <c r="F209" s="53">
        <v>150</v>
      </c>
      <c r="G209" s="53">
        <f>F209/D209*100</f>
        <v>100</v>
      </c>
      <c r="H209" s="211"/>
      <c r="I209" s="116"/>
      <c r="J209" s="104"/>
      <c r="K209" s="101"/>
      <c r="L209" s="101"/>
      <c r="M209" s="101"/>
      <c r="N209" s="41"/>
      <c r="O209" s="41"/>
      <c r="P209" s="41"/>
    </row>
    <row r="210" spans="1:16" s="24" customFormat="1" ht="51" customHeight="1" x14ac:dyDescent="0.25">
      <c r="A210" s="114"/>
      <c r="B210" s="143"/>
      <c r="C210" s="52" t="s">
        <v>159</v>
      </c>
      <c r="D210" s="53">
        <v>0</v>
      </c>
      <c r="E210" s="53">
        <v>0</v>
      </c>
      <c r="F210" s="53">
        <f>E210</f>
        <v>0</v>
      </c>
      <c r="G210" s="53"/>
      <c r="H210" s="212"/>
      <c r="I210" s="117"/>
      <c r="J210" s="105"/>
      <c r="K210" s="101"/>
      <c r="L210" s="101"/>
      <c r="M210" s="101"/>
      <c r="N210" s="41"/>
      <c r="O210" s="41"/>
      <c r="P210" s="41"/>
    </row>
    <row r="211" spans="1:16" s="24" customFormat="1" ht="21" customHeight="1" x14ac:dyDescent="0.25">
      <c r="A211" s="112" t="s">
        <v>178</v>
      </c>
      <c r="B211" s="141" t="s">
        <v>328</v>
      </c>
      <c r="C211" s="47" t="s">
        <v>161</v>
      </c>
      <c r="D211" s="48">
        <f>SUM(D212:D215)</f>
        <v>0</v>
      </c>
      <c r="E211" s="48">
        <f>SUM(E212:E215)</f>
        <v>0</v>
      </c>
      <c r="F211" s="48">
        <f>SUM(F212:F215)</f>
        <v>0</v>
      </c>
      <c r="G211" s="53"/>
      <c r="H211" s="127"/>
      <c r="I211" s="50" t="s">
        <v>223</v>
      </c>
      <c r="J211" s="46">
        <v>1</v>
      </c>
      <c r="K211" s="103" t="s">
        <v>329</v>
      </c>
      <c r="L211" s="101"/>
      <c r="M211" s="101"/>
      <c r="N211" s="41"/>
      <c r="O211" s="41"/>
      <c r="P211" s="41"/>
    </row>
    <row r="212" spans="1:16" s="24" customFormat="1" ht="21" customHeight="1" x14ac:dyDescent="0.25">
      <c r="A212" s="113"/>
      <c r="B212" s="142"/>
      <c r="C212" s="52" t="s">
        <v>225</v>
      </c>
      <c r="D212" s="53">
        <f>D217</f>
        <v>0</v>
      </c>
      <c r="E212" s="53">
        <f>E217</f>
        <v>0</v>
      </c>
      <c r="F212" s="53">
        <f>F217</f>
        <v>0</v>
      </c>
      <c r="G212" s="53"/>
      <c r="H212" s="128"/>
      <c r="I212" s="50" t="s">
        <v>226</v>
      </c>
      <c r="J212" s="46">
        <v>0</v>
      </c>
      <c r="K212" s="104"/>
      <c r="L212" s="101"/>
      <c r="M212" s="101"/>
      <c r="N212" s="41"/>
      <c r="O212" s="41"/>
      <c r="P212" s="41"/>
    </row>
    <row r="213" spans="1:16" s="24" customFormat="1" ht="21" customHeight="1" x14ac:dyDescent="0.25">
      <c r="A213" s="113"/>
      <c r="B213" s="142"/>
      <c r="C213" s="52" t="s">
        <v>227</v>
      </c>
      <c r="D213" s="53">
        <f t="shared" ref="D213:F215" si="14">D218</f>
        <v>0</v>
      </c>
      <c r="E213" s="53">
        <f t="shared" si="14"/>
        <v>0</v>
      </c>
      <c r="F213" s="53">
        <f t="shared" si="14"/>
        <v>0</v>
      </c>
      <c r="G213" s="53"/>
      <c r="H213" s="128"/>
      <c r="I213" s="50" t="s">
        <v>228</v>
      </c>
      <c r="J213" s="46">
        <v>1</v>
      </c>
      <c r="K213" s="104"/>
      <c r="L213" s="101"/>
      <c r="M213" s="101"/>
      <c r="N213" s="41"/>
      <c r="O213" s="41"/>
      <c r="P213" s="41"/>
    </row>
    <row r="214" spans="1:16" s="24" customFormat="1" ht="21" customHeight="1" x14ac:dyDescent="0.25">
      <c r="A214" s="113"/>
      <c r="B214" s="142"/>
      <c r="C214" s="52" t="s">
        <v>160</v>
      </c>
      <c r="D214" s="53">
        <f t="shared" si="14"/>
        <v>0</v>
      </c>
      <c r="E214" s="53">
        <f t="shared" si="14"/>
        <v>0</v>
      </c>
      <c r="F214" s="53">
        <f t="shared" si="14"/>
        <v>0</v>
      </c>
      <c r="G214" s="53"/>
      <c r="H214" s="128"/>
      <c r="I214" s="50" t="s">
        <v>229</v>
      </c>
      <c r="J214" s="46">
        <v>0</v>
      </c>
      <c r="K214" s="104"/>
      <c r="L214" s="101"/>
      <c r="M214" s="101"/>
      <c r="N214" s="41"/>
      <c r="O214" s="41"/>
      <c r="P214" s="41"/>
    </row>
    <row r="215" spans="1:16" s="24" customFormat="1" ht="21" customHeight="1" x14ac:dyDescent="0.25">
      <c r="A215" s="114"/>
      <c r="B215" s="143"/>
      <c r="C215" s="52" t="s">
        <v>159</v>
      </c>
      <c r="D215" s="53">
        <f t="shared" si="14"/>
        <v>0</v>
      </c>
      <c r="E215" s="53">
        <f t="shared" si="14"/>
        <v>0</v>
      </c>
      <c r="F215" s="53">
        <f t="shared" si="14"/>
        <v>0</v>
      </c>
      <c r="G215" s="53"/>
      <c r="H215" s="129"/>
      <c r="I215" s="50" t="s">
        <v>230</v>
      </c>
      <c r="J215" s="49">
        <f>(J212+(0.5*J213))/J211</f>
        <v>0.5</v>
      </c>
      <c r="K215" s="105"/>
      <c r="L215" s="101"/>
      <c r="M215" s="101"/>
      <c r="N215" s="41"/>
      <c r="O215" s="41"/>
      <c r="P215" s="41"/>
    </row>
    <row r="216" spans="1:16" s="24" customFormat="1" ht="21.75" customHeight="1" x14ac:dyDescent="0.25">
      <c r="A216" s="207" t="s">
        <v>330</v>
      </c>
      <c r="B216" s="141" t="s">
        <v>331</v>
      </c>
      <c r="C216" s="47" t="s">
        <v>161</v>
      </c>
      <c r="D216" s="48">
        <f>SUM(D217:D220)</f>
        <v>0</v>
      </c>
      <c r="E216" s="48">
        <f>SUM(E217:E220)</f>
        <v>0</v>
      </c>
      <c r="F216" s="48">
        <f>SUM(F217:F220)</f>
        <v>0</v>
      </c>
      <c r="G216" s="53"/>
      <c r="H216" s="127" t="s">
        <v>332</v>
      </c>
      <c r="I216" s="103" t="s">
        <v>494</v>
      </c>
      <c r="J216" s="101" t="s">
        <v>271</v>
      </c>
      <c r="K216" s="103" t="s">
        <v>329</v>
      </c>
      <c r="L216" s="101" t="s">
        <v>484</v>
      </c>
      <c r="M216" s="101">
        <v>827</v>
      </c>
      <c r="N216" s="41"/>
      <c r="O216" s="41"/>
      <c r="P216" s="41"/>
    </row>
    <row r="217" spans="1:16" s="24" customFormat="1" ht="18" customHeight="1" x14ac:dyDescent="0.25">
      <c r="A217" s="208"/>
      <c r="B217" s="142"/>
      <c r="C217" s="52" t="s">
        <v>225</v>
      </c>
      <c r="D217" s="53">
        <v>0</v>
      </c>
      <c r="E217" s="53">
        <v>0</v>
      </c>
      <c r="F217" s="53">
        <f>E217</f>
        <v>0</v>
      </c>
      <c r="G217" s="53"/>
      <c r="H217" s="128"/>
      <c r="I217" s="104"/>
      <c r="J217" s="101"/>
      <c r="K217" s="104"/>
      <c r="L217" s="101"/>
      <c r="M217" s="101"/>
      <c r="N217" s="41"/>
      <c r="O217" s="41"/>
      <c r="P217" s="41"/>
    </row>
    <row r="218" spans="1:16" s="24" customFormat="1" ht="18" customHeight="1" x14ac:dyDescent="0.25">
      <c r="A218" s="208"/>
      <c r="B218" s="142"/>
      <c r="C218" s="52" t="s">
        <v>227</v>
      </c>
      <c r="D218" s="53">
        <v>0</v>
      </c>
      <c r="E218" s="53">
        <v>0</v>
      </c>
      <c r="F218" s="53">
        <f>E218</f>
        <v>0</v>
      </c>
      <c r="G218" s="53"/>
      <c r="H218" s="128"/>
      <c r="I218" s="104"/>
      <c r="J218" s="101"/>
      <c r="K218" s="104"/>
      <c r="L218" s="101"/>
      <c r="M218" s="101"/>
      <c r="N218" s="41"/>
      <c r="O218" s="41"/>
      <c r="P218" s="41"/>
    </row>
    <row r="219" spans="1:16" s="24" customFormat="1" ht="18" customHeight="1" x14ac:dyDescent="0.25">
      <c r="A219" s="208"/>
      <c r="B219" s="142"/>
      <c r="C219" s="52" t="s">
        <v>160</v>
      </c>
      <c r="D219" s="53">
        <v>0</v>
      </c>
      <c r="E219" s="53">
        <v>0</v>
      </c>
      <c r="F219" s="53">
        <f>E219</f>
        <v>0</v>
      </c>
      <c r="G219" s="53"/>
      <c r="H219" s="128"/>
      <c r="I219" s="104"/>
      <c r="J219" s="101"/>
      <c r="K219" s="104"/>
      <c r="L219" s="101"/>
      <c r="M219" s="101"/>
      <c r="N219" s="41"/>
      <c r="O219" s="41"/>
      <c r="P219" s="41"/>
    </row>
    <row r="220" spans="1:16" s="24" customFormat="1" ht="106.2" customHeight="1" x14ac:dyDescent="0.25">
      <c r="A220" s="208"/>
      <c r="B220" s="143"/>
      <c r="C220" s="52" t="s">
        <v>159</v>
      </c>
      <c r="D220" s="53">
        <v>0</v>
      </c>
      <c r="E220" s="53">
        <v>0</v>
      </c>
      <c r="F220" s="53">
        <f>E220</f>
        <v>0</v>
      </c>
      <c r="G220" s="53"/>
      <c r="H220" s="129"/>
      <c r="I220" s="105"/>
      <c r="J220" s="101"/>
      <c r="K220" s="105"/>
      <c r="L220" s="101"/>
      <c r="M220" s="101"/>
      <c r="N220" s="41"/>
      <c r="O220" s="41"/>
      <c r="P220" s="41"/>
    </row>
    <row r="221" spans="1:16" ht="27" customHeight="1" x14ac:dyDescent="0.3">
      <c r="A221" s="213" t="s">
        <v>333</v>
      </c>
      <c r="B221" s="214" t="s">
        <v>196</v>
      </c>
      <c r="C221" s="44" t="s">
        <v>161</v>
      </c>
      <c r="D221" s="72">
        <f>SUM(D222:D225)</f>
        <v>170815.86799999999</v>
      </c>
      <c r="E221" s="72">
        <f>SUM(E222:E225)</f>
        <v>118796.462</v>
      </c>
      <c r="F221" s="72">
        <f>SUM(F222:F225)</f>
        <v>116289.459</v>
      </c>
      <c r="G221" s="73">
        <f>F221/D221*100</f>
        <v>68.078838553804616</v>
      </c>
      <c r="H221" s="103"/>
      <c r="I221" s="74" t="s">
        <v>223</v>
      </c>
      <c r="J221" s="75">
        <v>17</v>
      </c>
      <c r="K221" s="109" t="s">
        <v>233</v>
      </c>
      <c r="L221" s="101"/>
      <c r="M221" s="101">
        <v>826</v>
      </c>
      <c r="N221" s="36"/>
      <c r="O221" s="36"/>
      <c r="P221" s="36"/>
    </row>
    <row r="222" spans="1:16" ht="22.5" customHeight="1" x14ac:dyDescent="0.3">
      <c r="A222" s="197"/>
      <c r="B222" s="197"/>
      <c r="C222" s="45" t="s">
        <v>225</v>
      </c>
      <c r="D222" s="76">
        <f t="shared" ref="D222:F225" si="15">D227+D262+D287+D312</f>
        <v>170815.86799999999</v>
      </c>
      <c r="E222" s="76">
        <f t="shared" si="15"/>
        <v>118796.462</v>
      </c>
      <c r="F222" s="76">
        <f t="shared" si="15"/>
        <v>116289.459</v>
      </c>
      <c r="G222" s="73">
        <f>F222/D222*100</f>
        <v>68.078838553804616</v>
      </c>
      <c r="H222" s="197"/>
      <c r="I222" s="74" t="s">
        <v>226</v>
      </c>
      <c r="J222" s="74">
        <v>2</v>
      </c>
      <c r="K222" s="110"/>
      <c r="L222" s="102"/>
      <c r="M222" s="102"/>
      <c r="N222" s="36"/>
      <c r="O222" s="36"/>
      <c r="P222" s="36"/>
    </row>
    <row r="223" spans="1:16" ht="15" customHeight="1" x14ac:dyDescent="0.3">
      <c r="A223" s="197"/>
      <c r="B223" s="197"/>
      <c r="C223" s="45" t="s">
        <v>227</v>
      </c>
      <c r="D223" s="77">
        <f t="shared" si="15"/>
        <v>0</v>
      </c>
      <c r="E223" s="77">
        <f t="shared" si="15"/>
        <v>0</v>
      </c>
      <c r="F223" s="77">
        <f t="shared" si="15"/>
        <v>0</v>
      </c>
      <c r="G223" s="56">
        <v>0</v>
      </c>
      <c r="H223" s="197"/>
      <c r="I223" s="74" t="s">
        <v>228</v>
      </c>
      <c r="J223" s="74">
        <v>13</v>
      </c>
      <c r="K223" s="110"/>
      <c r="L223" s="102"/>
      <c r="M223" s="102"/>
      <c r="N223" s="36"/>
      <c r="O223" s="36"/>
      <c r="P223" s="36"/>
    </row>
    <row r="224" spans="1:16" ht="15" customHeight="1" x14ac:dyDescent="0.3">
      <c r="A224" s="197"/>
      <c r="B224" s="197"/>
      <c r="C224" s="45" t="s">
        <v>160</v>
      </c>
      <c r="D224" s="77">
        <f t="shared" si="15"/>
        <v>0</v>
      </c>
      <c r="E224" s="77">
        <f t="shared" si="15"/>
        <v>0</v>
      </c>
      <c r="F224" s="77">
        <f t="shared" si="15"/>
        <v>0</v>
      </c>
      <c r="G224" s="56">
        <v>0</v>
      </c>
      <c r="H224" s="197"/>
      <c r="I224" s="74" t="s">
        <v>229</v>
      </c>
      <c r="J224" s="74">
        <v>2</v>
      </c>
      <c r="K224" s="110"/>
      <c r="L224" s="102"/>
      <c r="M224" s="102"/>
      <c r="N224" s="36"/>
      <c r="O224" s="36"/>
      <c r="P224" s="36"/>
    </row>
    <row r="225" spans="1:16" ht="26.25" customHeight="1" x14ac:dyDescent="0.3">
      <c r="A225" s="198"/>
      <c r="B225" s="198"/>
      <c r="C225" s="45" t="s">
        <v>159</v>
      </c>
      <c r="D225" s="77">
        <f t="shared" si="15"/>
        <v>0</v>
      </c>
      <c r="E225" s="77">
        <f t="shared" si="15"/>
        <v>0</v>
      </c>
      <c r="F225" s="77">
        <f t="shared" si="15"/>
        <v>0</v>
      </c>
      <c r="G225" s="56">
        <v>0</v>
      </c>
      <c r="H225" s="198"/>
      <c r="I225" s="74" t="s">
        <v>230</v>
      </c>
      <c r="J225" s="78">
        <f>(J222+0.5*J223)/J221</f>
        <v>0.5</v>
      </c>
      <c r="K225" s="111"/>
      <c r="L225" s="102"/>
      <c r="M225" s="102"/>
      <c r="N225" s="36"/>
      <c r="O225" s="36"/>
      <c r="P225" s="36"/>
    </row>
    <row r="226" spans="1:16" ht="30" customHeight="1" x14ac:dyDescent="0.3">
      <c r="A226" s="138" t="s">
        <v>179</v>
      </c>
      <c r="B226" s="118" t="s">
        <v>93</v>
      </c>
      <c r="C226" s="44" t="s">
        <v>161</v>
      </c>
      <c r="D226" s="48">
        <f>SUM(D227:D230)</f>
        <v>0</v>
      </c>
      <c r="E226" s="48">
        <f>SUM(E227:E230)</f>
        <v>0</v>
      </c>
      <c r="F226" s="48">
        <f>SUM(F227:F230)</f>
        <v>0</v>
      </c>
      <c r="G226" s="56">
        <v>0</v>
      </c>
      <c r="H226" s="109"/>
      <c r="I226" s="79" t="s">
        <v>223</v>
      </c>
      <c r="J226" s="79">
        <v>6</v>
      </c>
      <c r="K226" s="109" t="s">
        <v>233</v>
      </c>
      <c r="L226" s="101"/>
      <c r="M226" s="103">
        <v>826</v>
      </c>
      <c r="N226" s="36"/>
      <c r="O226" s="36"/>
      <c r="P226" s="36"/>
    </row>
    <row r="227" spans="1:16" ht="15" customHeight="1" x14ac:dyDescent="0.3">
      <c r="A227" s="139"/>
      <c r="B227" s="119"/>
      <c r="C227" s="45" t="s">
        <v>225</v>
      </c>
      <c r="D227" s="77">
        <f t="shared" ref="D227:F230" si="16">D232+D237+D242+D247+D252+D257</f>
        <v>0</v>
      </c>
      <c r="E227" s="77">
        <f t="shared" si="16"/>
        <v>0</v>
      </c>
      <c r="F227" s="77">
        <f t="shared" si="16"/>
        <v>0</v>
      </c>
      <c r="G227" s="56">
        <v>0</v>
      </c>
      <c r="H227" s="197"/>
      <c r="I227" s="79" t="s">
        <v>226</v>
      </c>
      <c r="J227" s="79">
        <v>0</v>
      </c>
      <c r="K227" s="110"/>
      <c r="L227" s="102"/>
      <c r="M227" s="104"/>
      <c r="N227" s="36"/>
      <c r="O227" s="36"/>
      <c r="P227" s="36"/>
    </row>
    <row r="228" spans="1:16" ht="15" customHeight="1" x14ac:dyDescent="0.3">
      <c r="A228" s="139"/>
      <c r="B228" s="119"/>
      <c r="C228" s="45" t="s">
        <v>227</v>
      </c>
      <c r="D228" s="77">
        <f t="shared" si="16"/>
        <v>0</v>
      </c>
      <c r="E228" s="77">
        <f t="shared" si="16"/>
        <v>0</v>
      </c>
      <c r="F228" s="77">
        <f t="shared" si="16"/>
        <v>0</v>
      </c>
      <c r="G228" s="56">
        <v>0</v>
      </c>
      <c r="H228" s="197"/>
      <c r="I228" s="79" t="s">
        <v>228</v>
      </c>
      <c r="J228" s="79">
        <v>6</v>
      </c>
      <c r="K228" s="110"/>
      <c r="L228" s="102"/>
      <c r="M228" s="104"/>
      <c r="N228" s="36"/>
      <c r="O228" s="36"/>
      <c r="P228" s="36"/>
    </row>
    <row r="229" spans="1:16" ht="21" customHeight="1" x14ac:dyDescent="0.3">
      <c r="A229" s="139"/>
      <c r="B229" s="119"/>
      <c r="C229" s="45" t="s">
        <v>160</v>
      </c>
      <c r="D229" s="77">
        <f t="shared" si="16"/>
        <v>0</v>
      </c>
      <c r="E229" s="77">
        <f t="shared" si="16"/>
        <v>0</v>
      </c>
      <c r="F229" s="77">
        <f t="shared" si="16"/>
        <v>0</v>
      </c>
      <c r="G229" s="56">
        <v>0</v>
      </c>
      <c r="H229" s="197"/>
      <c r="I229" s="79" t="s">
        <v>229</v>
      </c>
      <c r="J229" s="79">
        <v>0</v>
      </c>
      <c r="K229" s="110"/>
      <c r="L229" s="102"/>
      <c r="M229" s="104"/>
      <c r="N229" s="36"/>
      <c r="O229" s="36"/>
      <c r="P229" s="36"/>
    </row>
    <row r="230" spans="1:16" ht="15" customHeight="1" x14ac:dyDescent="0.3">
      <c r="A230" s="140"/>
      <c r="B230" s="120"/>
      <c r="C230" s="45" t="s">
        <v>159</v>
      </c>
      <c r="D230" s="77">
        <f t="shared" si="16"/>
        <v>0</v>
      </c>
      <c r="E230" s="77">
        <f t="shared" si="16"/>
        <v>0</v>
      </c>
      <c r="F230" s="77">
        <f t="shared" si="16"/>
        <v>0</v>
      </c>
      <c r="G230" s="56">
        <v>0</v>
      </c>
      <c r="H230" s="198"/>
      <c r="I230" s="79" t="s">
        <v>230</v>
      </c>
      <c r="J230" s="80">
        <f>(J227+0.5*J228)/J226</f>
        <v>0.5</v>
      </c>
      <c r="K230" s="111"/>
      <c r="L230" s="102"/>
      <c r="M230" s="105"/>
      <c r="N230" s="36"/>
      <c r="O230" s="36"/>
      <c r="P230" s="36"/>
    </row>
    <row r="231" spans="1:16" ht="37.5" customHeight="1" x14ac:dyDescent="0.3">
      <c r="A231" s="138" t="s">
        <v>334</v>
      </c>
      <c r="B231" s="199" t="s">
        <v>335</v>
      </c>
      <c r="C231" s="44" t="s">
        <v>161</v>
      </c>
      <c r="D231" s="48">
        <f>SUM(D232:D235)</f>
        <v>0</v>
      </c>
      <c r="E231" s="48">
        <f t="shared" ref="E231:G231" si="17">SUM(E232:E235)</f>
        <v>0</v>
      </c>
      <c r="F231" s="48">
        <f t="shared" si="17"/>
        <v>0</v>
      </c>
      <c r="G231" s="81">
        <f t="shared" si="17"/>
        <v>0</v>
      </c>
      <c r="H231" s="124" t="s">
        <v>336</v>
      </c>
      <c r="I231" s="202" t="s">
        <v>429</v>
      </c>
      <c r="J231" s="101" t="s">
        <v>271</v>
      </c>
      <c r="K231" s="109" t="s">
        <v>233</v>
      </c>
      <c r="L231" s="101" t="s">
        <v>505</v>
      </c>
      <c r="M231" s="101">
        <v>826</v>
      </c>
      <c r="N231" s="36"/>
      <c r="O231" s="36"/>
      <c r="P231" s="36"/>
    </row>
    <row r="232" spans="1:16" ht="46.5" customHeight="1" x14ac:dyDescent="0.3">
      <c r="A232" s="139"/>
      <c r="B232" s="200"/>
      <c r="C232" s="45" t="s">
        <v>225</v>
      </c>
      <c r="D232" s="77">
        <v>0</v>
      </c>
      <c r="E232" s="77">
        <v>0</v>
      </c>
      <c r="F232" s="77">
        <v>0</v>
      </c>
      <c r="G232" s="82">
        <v>0</v>
      </c>
      <c r="H232" s="154"/>
      <c r="I232" s="203"/>
      <c r="J232" s="101"/>
      <c r="K232" s="110"/>
      <c r="L232" s="102"/>
      <c r="M232" s="102"/>
      <c r="N232" s="36"/>
      <c r="O232" s="36"/>
      <c r="P232" s="36"/>
    </row>
    <row r="233" spans="1:16" ht="45" customHeight="1" x14ac:dyDescent="0.3">
      <c r="A233" s="139"/>
      <c r="B233" s="200"/>
      <c r="C233" s="45" t="s">
        <v>227</v>
      </c>
      <c r="D233" s="77">
        <v>0</v>
      </c>
      <c r="E233" s="77">
        <v>0</v>
      </c>
      <c r="F233" s="77">
        <v>0</v>
      </c>
      <c r="G233" s="82">
        <v>0</v>
      </c>
      <c r="H233" s="154"/>
      <c r="I233" s="203"/>
      <c r="J233" s="101"/>
      <c r="K233" s="110"/>
      <c r="L233" s="102"/>
      <c r="M233" s="102"/>
      <c r="N233" s="36"/>
      <c r="O233" s="36"/>
      <c r="P233" s="36"/>
    </row>
    <row r="234" spans="1:16" ht="36" customHeight="1" x14ac:dyDescent="0.3">
      <c r="A234" s="139"/>
      <c r="B234" s="200"/>
      <c r="C234" s="45" t="s">
        <v>160</v>
      </c>
      <c r="D234" s="77">
        <v>0</v>
      </c>
      <c r="E234" s="77">
        <v>0</v>
      </c>
      <c r="F234" s="77">
        <v>0</v>
      </c>
      <c r="G234" s="82">
        <v>0</v>
      </c>
      <c r="H234" s="154"/>
      <c r="I234" s="203"/>
      <c r="J234" s="101"/>
      <c r="K234" s="110"/>
      <c r="L234" s="102"/>
      <c r="M234" s="102"/>
      <c r="N234" s="36"/>
      <c r="O234" s="36"/>
      <c r="P234" s="36"/>
    </row>
    <row r="235" spans="1:16" ht="171" customHeight="1" x14ac:dyDescent="0.3">
      <c r="A235" s="140"/>
      <c r="B235" s="201"/>
      <c r="C235" s="45" t="s">
        <v>159</v>
      </c>
      <c r="D235" s="77">
        <v>0</v>
      </c>
      <c r="E235" s="77">
        <v>0</v>
      </c>
      <c r="F235" s="77">
        <v>0</v>
      </c>
      <c r="G235" s="82">
        <v>0</v>
      </c>
      <c r="H235" s="155"/>
      <c r="I235" s="204"/>
      <c r="J235" s="101"/>
      <c r="K235" s="111"/>
      <c r="L235" s="102"/>
      <c r="M235" s="102"/>
      <c r="N235" s="36"/>
      <c r="O235" s="36"/>
      <c r="P235" s="36"/>
    </row>
    <row r="236" spans="1:16" ht="20.25" customHeight="1" x14ac:dyDescent="0.3">
      <c r="A236" s="138" t="s">
        <v>337</v>
      </c>
      <c r="B236" s="199" t="s">
        <v>338</v>
      </c>
      <c r="C236" s="44" t="s">
        <v>161</v>
      </c>
      <c r="D236" s="48">
        <f>SUM(D237:D240)</f>
        <v>0</v>
      </c>
      <c r="E236" s="48">
        <f t="shared" ref="E236:G236" si="18">SUM(E237:E240)</f>
        <v>0</v>
      </c>
      <c r="F236" s="48">
        <f t="shared" si="18"/>
        <v>0</v>
      </c>
      <c r="G236" s="81">
        <f t="shared" si="18"/>
        <v>0</v>
      </c>
      <c r="H236" s="127" t="s">
        <v>339</v>
      </c>
      <c r="I236" s="103" t="s">
        <v>430</v>
      </c>
      <c r="J236" s="101" t="s">
        <v>271</v>
      </c>
      <c r="K236" s="109" t="s">
        <v>233</v>
      </c>
      <c r="L236" s="101" t="s">
        <v>505</v>
      </c>
      <c r="M236" s="101">
        <v>826</v>
      </c>
      <c r="N236" s="36"/>
      <c r="O236" s="36"/>
      <c r="P236" s="36"/>
    </row>
    <row r="237" spans="1:16" ht="15" customHeight="1" x14ac:dyDescent="0.3">
      <c r="A237" s="139"/>
      <c r="B237" s="200"/>
      <c r="C237" s="45" t="s">
        <v>225</v>
      </c>
      <c r="D237" s="77">
        <v>0</v>
      </c>
      <c r="E237" s="77">
        <v>0</v>
      </c>
      <c r="F237" s="77">
        <v>0</v>
      </c>
      <c r="G237" s="82">
        <v>0</v>
      </c>
      <c r="H237" s="154"/>
      <c r="I237" s="104"/>
      <c r="J237" s="101"/>
      <c r="K237" s="110"/>
      <c r="L237" s="196"/>
      <c r="M237" s="102"/>
      <c r="N237" s="36"/>
      <c r="O237" s="36"/>
      <c r="P237" s="36"/>
    </row>
    <row r="238" spans="1:16" ht="15" customHeight="1" x14ac:dyDescent="0.3">
      <c r="A238" s="139"/>
      <c r="B238" s="200"/>
      <c r="C238" s="45" t="s">
        <v>227</v>
      </c>
      <c r="D238" s="77">
        <v>0</v>
      </c>
      <c r="E238" s="77">
        <v>0</v>
      </c>
      <c r="F238" s="77">
        <v>0</v>
      </c>
      <c r="G238" s="82">
        <v>0</v>
      </c>
      <c r="H238" s="154"/>
      <c r="I238" s="104"/>
      <c r="J238" s="101"/>
      <c r="K238" s="110"/>
      <c r="L238" s="196"/>
      <c r="M238" s="102"/>
      <c r="N238" s="36"/>
      <c r="O238" s="36"/>
      <c r="P238" s="36"/>
    </row>
    <row r="239" spans="1:16" ht="19.5" customHeight="1" x14ac:dyDescent="0.3">
      <c r="A239" s="139"/>
      <c r="B239" s="200"/>
      <c r="C239" s="45" t="s">
        <v>160</v>
      </c>
      <c r="D239" s="77">
        <v>0</v>
      </c>
      <c r="E239" s="77">
        <v>0</v>
      </c>
      <c r="F239" s="77">
        <v>0</v>
      </c>
      <c r="G239" s="82">
        <v>0</v>
      </c>
      <c r="H239" s="154"/>
      <c r="I239" s="104"/>
      <c r="J239" s="101"/>
      <c r="K239" s="110"/>
      <c r="L239" s="196"/>
      <c r="M239" s="102"/>
      <c r="N239" s="36"/>
      <c r="O239" s="36"/>
      <c r="P239" s="36"/>
    </row>
    <row r="240" spans="1:16" ht="42.75" customHeight="1" x14ac:dyDescent="0.3">
      <c r="A240" s="140"/>
      <c r="B240" s="201"/>
      <c r="C240" s="45" t="s">
        <v>159</v>
      </c>
      <c r="D240" s="77">
        <v>0</v>
      </c>
      <c r="E240" s="77">
        <v>0</v>
      </c>
      <c r="F240" s="77">
        <v>0</v>
      </c>
      <c r="G240" s="82">
        <v>0</v>
      </c>
      <c r="H240" s="155"/>
      <c r="I240" s="105"/>
      <c r="J240" s="101"/>
      <c r="K240" s="111"/>
      <c r="L240" s="196"/>
      <c r="M240" s="102"/>
      <c r="N240" s="36"/>
      <c r="O240" s="36"/>
      <c r="P240" s="36"/>
    </row>
    <row r="241" spans="1:16" ht="21" customHeight="1" x14ac:dyDescent="0.3">
      <c r="A241" s="138" t="s">
        <v>340</v>
      </c>
      <c r="B241" s="199" t="s">
        <v>341</v>
      </c>
      <c r="C241" s="44" t="s">
        <v>161</v>
      </c>
      <c r="D241" s="48">
        <f>SUM(D242:D245)</f>
        <v>0</v>
      </c>
      <c r="E241" s="77">
        <v>0</v>
      </c>
      <c r="F241" s="77">
        <v>0</v>
      </c>
      <c r="G241" s="82">
        <v>0</v>
      </c>
      <c r="H241" s="127" t="s">
        <v>342</v>
      </c>
      <c r="I241" s="103" t="s">
        <v>431</v>
      </c>
      <c r="J241" s="101" t="s">
        <v>271</v>
      </c>
      <c r="K241" s="109" t="s">
        <v>233</v>
      </c>
      <c r="L241" s="101"/>
      <c r="M241" s="101">
        <v>826</v>
      </c>
      <c r="N241" s="36"/>
      <c r="O241" s="36"/>
      <c r="P241" s="36"/>
    </row>
    <row r="242" spans="1:16" ht="15" customHeight="1" x14ac:dyDescent="0.3">
      <c r="A242" s="139"/>
      <c r="B242" s="200"/>
      <c r="C242" s="45" t="s">
        <v>225</v>
      </c>
      <c r="D242" s="77">
        <v>0</v>
      </c>
      <c r="E242" s="77">
        <v>0</v>
      </c>
      <c r="F242" s="77">
        <v>0</v>
      </c>
      <c r="G242" s="82">
        <v>0</v>
      </c>
      <c r="H242" s="154"/>
      <c r="I242" s="104"/>
      <c r="J242" s="101"/>
      <c r="K242" s="110"/>
      <c r="L242" s="102"/>
      <c r="M242" s="102"/>
      <c r="N242" s="36"/>
      <c r="O242" s="36"/>
      <c r="P242" s="36"/>
    </row>
    <row r="243" spans="1:16" ht="15" customHeight="1" x14ac:dyDescent="0.3">
      <c r="A243" s="139"/>
      <c r="B243" s="200"/>
      <c r="C243" s="45" t="s">
        <v>227</v>
      </c>
      <c r="D243" s="77">
        <v>0</v>
      </c>
      <c r="E243" s="77">
        <v>0</v>
      </c>
      <c r="F243" s="77">
        <v>0</v>
      </c>
      <c r="G243" s="82">
        <v>0</v>
      </c>
      <c r="H243" s="154"/>
      <c r="I243" s="104"/>
      <c r="J243" s="101"/>
      <c r="K243" s="110"/>
      <c r="L243" s="102"/>
      <c r="M243" s="102"/>
      <c r="N243" s="36"/>
      <c r="O243" s="36"/>
      <c r="P243" s="36"/>
    </row>
    <row r="244" spans="1:16" ht="20.25" customHeight="1" x14ac:dyDescent="0.3">
      <c r="A244" s="139"/>
      <c r="B244" s="200"/>
      <c r="C244" s="45" t="s">
        <v>160</v>
      </c>
      <c r="D244" s="77">
        <v>0</v>
      </c>
      <c r="E244" s="77">
        <v>0</v>
      </c>
      <c r="F244" s="77">
        <v>0</v>
      </c>
      <c r="G244" s="82">
        <v>0</v>
      </c>
      <c r="H244" s="154"/>
      <c r="I244" s="104"/>
      <c r="J244" s="101"/>
      <c r="K244" s="110"/>
      <c r="L244" s="102"/>
      <c r="M244" s="102"/>
      <c r="N244" s="36"/>
      <c r="O244" s="36"/>
      <c r="P244" s="36"/>
    </row>
    <row r="245" spans="1:16" ht="30" customHeight="1" x14ac:dyDescent="0.3">
      <c r="A245" s="140"/>
      <c r="B245" s="201"/>
      <c r="C245" s="45" t="s">
        <v>159</v>
      </c>
      <c r="D245" s="77">
        <v>0</v>
      </c>
      <c r="E245" s="77">
        <v>0</v>
      </c>
      <c r="F245" s="77">
        <v>0</v>
      </c>
      <c r="G245" s="82">
        <v>0</v>
      </c>
      <c r="H245" s="155"/>
      <c r="I245" s="105"/>
      <c r="J245" s="101"/>
      <c r="K245" s="111"/>
      <c r="L245" s="102"/>
      <c r="M245" s="102"/>
      <c r="N245" s="36"/>
      <c r="O245" s="36"/>
      <c r="P245" s="36"/>
    </row>
    <row r="246" spans="1:16" ht="28.5" customHeight="1" x14ac:dyDescent="0.3">
      <c r="A246" s="138" t="s">
        <v>343</v>
      </c>
      <c r="B246" s="190" t="s">
        <v>344</v>
      </c>
      <c r="C246" s="44" t="s">
        <v>161</v>
      </c>
      <c r="D246" s="48">
        <f>SUM(D247:D250)</f>
        <v>0</v>
      </c>
      <c r="E246" s="77">
        <v>0</v>
      </c>
      <c r="F246" s="77">
        <v>0</v>
      </c>
      <c r="G246" s="82">
        <v>0</v>
      </c>
      <c r="H246" s="127" t="s">
        <v>345</v>
      </c>
      <c r="I246" s="103" t="s">
        <v>432</v>
      </c>
      <c r="J246" s="103" t="s">
        <v>271</v>
      </c>
      <c r="K246" s="109" t="s">
        <v>233</v>
      </c>
      <c r="L246" s="101"/>
      <c r="M246" s="101">
        <v>826</v>
      </c>
      <c r="N246" s="36"/>
      <c r="O246" s="36"/>
      <c r="P246" s="36"/>
    </row>
    <row r="247" spans="1:16" ht="23.25" customHeight="1" x14ac:dyDescent="0.3">
      <c r="A247" s="139"/>
      <c r="B247" s="191"/>
      <c r="C247" s="45" t="s">
        <v>225</v>
      </c>
      <c r="D247" s="77">
        <v>0</v>
      </c>
      <c r="E247" s="77">
        <v>0</v>
      </c>
      <c r="F247" s="77">
        <v>0</v>
      </c>
      <c r="G247" s="82">
        <v>0</v>
      </c>
      <c r="H247" s="154"/>
      <c r="I247" s="104"/>
      <c r="J247" s="104"/>
      <c r="K247" s="110"/>
      <c r="L247" s="102"/>
      <c r="M247" s="102"/>
      <c r="N247" s="36"/>
      <c r="O247" s="36"/>
      <c r="P247" s="36"/>
    </row>
    <row r="248" spans="1:16" ht="25.5" customHeight="1" x14ac:dyDescent="0.3">
      <c r="A248" s="139"/>
      <c r="B248" s="191"/>
      <c r="C248" s="45" t="s">
        <v>227</v>
      </c>
      <c r="D248" s="77">
        <v>0</v>
      </c>
      <c r="E248" s="77">
        <v>0</v>
      </c>
      <c r="F248" s="77">
        <v>0</v>
      </c>
      <c r="G248" s="82">
        <v>0</v>
      </c>
      <c r="H248" s="154"/>
      <c r="I248" s="104"/>
      <c r="J248" s="104"/>
      <c r="K248" s="110"/>
      <c r="L248" s="102"/>
      <c r="M248" s="102"/>
      <c r="N248" s="36"/>
      <c r="O248" s="36"/>
      <c r="P248" s="36"/>
    </row>
    <row r="249" spans="1:16" ht="21.75" customHeight="1" x14ac:dyDescent="0.3">
      <c r="A249" s="139"/>
      <c r="B249" s="191"/>
      <c r="C249" s="45" t="s">
        <v>160</v>
      </c>
      <c r="D249" s="77">
        <v>0</v>
      </c>
      <c r="E249" s="77">
        <v>0</v>
      </c>
      <c r="F249" s="77">
        <v>0</v>
      </c>
      <c r="G249" s="82">
        <v>0</v>
      </c>
      <c r="H249" s="154"/>
      <c r="I249" s="104"/>
      <c r="J249" s="104"/>
      <c r="K249" s="110"/>
      <c r="L249" s="102"/>
      <c r="M249" s="102"/>
      <c r="N249" s="36"/>
      <c r="O249" s="36"/>
      <c r="P249" s="36"/>
    </row>
    <row r="250" spans="1:16" ht="54.75" customHeight="1" x14ac:dyDescent="0.3">
      <c r="A250" s="140"/>
      <c r="B250" s="192"/>
      <c r="C250" s="45" t="s">
        <v>159</v>
      </c>
      <c r="D250" s="77">
        <v>0</v>
      </c>
      <c r="E250" s="77">
        <v>0</v>
      </c>
      <c r="F250" s="77">
        <v>0</v>
      </c>
      <c r="G250" s="82">
        <v>0</v>
      </c>
      <c r="H250" s="155"/>
      <c r="I250" s="105"/>
      <c r="J250" s="105"/>
      <c r="K250" s="111"/>
      <c r="L250" s="102"/>
      <c r="M250" s="102"/>
      <c r="N250" s="36"/>
      <c r="O250" s="36"/>
      <c r="P250" s="36"/>
    </row>
    <row r="251" spans="1:16" ht="30" customHeight="1" x14ac:dyDescent="0.3">
      <c r="A251" s="138" t="s">
        <v>346</v>
      </c>
      <c r="B251" s="190" t="s">
        <v>347</v>
      </c>
      <c r="C251" s="44" t="s">
        <v>161</v>
      </c>
      <c r="D251" s="48">
        <f>SUM(D252:D255)</f>
        <v>0</v>
      </c>
      <c r="E251" s="77">
        <v>0</v>
      </c>
      <c r="F251" s="77">
        <v>0</v>
      </c>
      <c r="G251" s="82">
        <v>0</v>
      </c>
      <c r="H251" s="127" t="s">
        <v>506</v>
      </c>
      <c r="I251" s="103" t="s">
        <v>433</v>
      </c>
      <c r="J251" s="101" t="s">
        <v>271</v>
      </c>
      <c r="K251" s="109" t="s">
        <v>233</v>
      </c>
      <c r="L251" s="101" t="s">
        <v>505</v>
      </c>
      <c r="M251" s="101">
        <v>826</v>
      </c>
      <c r="N251" s="36"/>
      <c r="O251" s="36"/>
      <c r="P251" s="36"/>
    </row>
    <row r="252" spans="1:16" ht="15" customHeight="1" x14ac:dyDescent="0.3">
      <c r="A252" s="139"/>
      <c r="B252" s="191"/>
      <c r="C252" s="45" t="s">
        <v>225</v>
      </c>
      <c r="D252" s="77">
        <v>0</v>
      </c>
      <c r="E252" s="77">
        <v>0</v>
      </c>
      <c r="F252" s="77">
        <v>0</v>
      </c>
      <c r="G252" s="82">
        <v>0</v>
      </c>
      <c r="H252" s="154"/>
      <c r="I252" s="104"/>
      <c r="J252" s="101"/>
      <c r="K252" s="110"/>
      <c r="L252" s="102"/>
      <c r="M252" s="102"/>
      <c r="N252" s="36"/>
      <c r="O252" s="36"/>
      <c r="P252" s="36"/>
    </row>
    <row r="253" spans="1:16" ht="15" customHeight="1" x14ac:dyDescent="0.3">
      <c r="A253" s="139"/>
      <c r="B253" s="191"/>
      <c r="C253" s="45" t="s">
        <v>227</v>
      </c>
      <c r="D253" s="77">
        <v>0</v>
      </c>
      <c r="E253" s="77">
        <v>0</v>
      </c>
      <c r="F253" s="77">
        <v>0</v>
      </c>
      <c r="G253" s="82">
        <v>0</v>
      </c>
      <c r="H253" s="154"/>
      <c r="I253" s="104"/>
      <c r="J253" s="101"/>
      <c r="K253" s="110"/>
      <c r="L253" s="102"/>
      <c r="M253" s="102"/>
      <c r="N253" s="36"/>
      <c r="O253" s="36"/>
      <c r="P253" s="36"/>
    </row>
    <row r="254" spans="1:16" ht="15" customHeight="1" x14ac:dyDescent="0.3">
      <c r="A254" s="139"/>
      <c r="B254" s="191"/>
      <c r="C254" s="45" t="s">
        <v>160</v>
      </c>
      <c r="D254" s="77">
        <v>0</v>
      </c>
      <c r="E254" s="77">
        <v>0</v>
      </c>
      <c r="F254" s="77">
        <v>0</v>
      </c>
      <c r="G254" s="82">
        <v>0</v>
      </c>
      <c r="H254" s="154"/>
      <c r="I254" s="104"/>
      <c r="J254" s="101"/>
      <c r="K254" s="110"/>
      <c r="L254" s="102"/>
      <c r="M254" s="102"/>
      <c r="N254" s="36"/>
      <c r="O254" s="36"/>
      <c r="P254" s="36"/>
    </row>
    <row r="255" spans="1:16" ht="51" customHeight="1" x14ac:dyDescent="0.3">
      <c r="A255" s="140"/>
      <c r="B255" s="192"/>
      <c r="C255" s="45" t="s">
        <v>159</v>
      </c>
      <c r="D255" s="77">
        <v>0</v>
      </c>
      <c r="E255" s="77">
        <v>0</v>
      </c>
      <c r="F255" s="77">
        <v>0</v>
      </c>
      <c r="G255" s="82">
        <v>0</v>
      </c>
      <c r="H255" s="155"/>
      <c r="I255" s="105"/>
      <c r="J255" s="101"/>
      <c r="K255" s="111"/>
      <c r="L255" s="102"/>
      <c r="M255" s="102"/>
      <c r="N255" s="36"/>
      <c r="O255" s="36"/>
      <c r="P255" s="36"/>
    </row>
    <row r="256" spans="1:16" ht="21.75" customHeight="1" x14ac:dyDescent="0.3">
      <c r="A256" s="138" t="s">
        <v>348</v>
      </c>
      <c r="B256" s="190" t="s">
        <v>349</v>
      </c>
      <c r="C256" s="44" t="s">
        <v>161</v>
      </c>
      <c r="D256" s="77">
        <f>SUM(D257:D260)</f>
        <v>0</v>
      </c>
      <c r="E256" s="77">
        <v>0</v>
      </c>
      <c r="F256" s="77">
        <v>0</v>
      </c>
      <c r="G256" s="82">
        <v>0</v>
      </c>
      <c r="H256" s="127" t="s">
        <v>350</v>
      </c>
      <c r="I256" s="103" t="s">
        <v>434</v>
      </c>
      <c r="J256" s="101" t="s">
        <v>271</v>
      </c>
      <c r="K256" s="109" t="s">
        <v>233</v>
      </c>
      <c r="L256" s="101" t="s">
        <v>505</v>
      </c>
      <c r="M256" s="101">
        <v>826</v>
      </c>
      <c r="N256" s="36"/>
      <c r="O256" s="36"/>
      <c r="P256" s="36"/>
    </row>
    <row r="257" spans="1:16" ht="15" customHeight="1" x14ac:dyDescent="0.3">
      <c r="A257" s="139"/>
      <c r="B257" s="191"/>
      <c r="C257" s="45" t="s">
        <v>225</v>
      </c>
      <c r="D257" s="77">
        <v>0</v>
      </c>
      <c r="E257" s="77">
        <v>0</v>
      </c>
      <c r="F257" s="77">
        <v>0</v>
      </c>
      <c r="G257" s="82">
        <v>0</v>
      </c>
      <c r="H257" s="154"/>
      <c r="I257" s="104"/>
      <c r="J257" s="101"/>
      <c r="K257" s="110"/>
      <c r="L257" s="102"/>
      <c r="M257" s="102"/>
      <c r="N257" s="36"/>
      <c r="O257" s="36"/>
      <c r="P257" s="36"/>
    </row>
    <row r="258" spans="1:16" ht="15" customHeight="1" x14ac:dyDescent="0.3">
      <c r="A258" s="139"/>
      <c r="B258" s="191"/>
      <c r="C258" s="45" t="s">
        <v>227</v>
      </c>
      <c r="D258" s="77">
        <v>0</v>
      </c>
      <c r="E258" s="77">
        <v>0</v>
      </c>
      <c r="F258" s="77">
        <v>0</v>
      </c>
      <c r="G258" s="82">
        <v>0</v>
      </c>
      <c r="H258" s="154"/>
      <c r="I258" s="104"/>
      <c r="J258" s="101"/>
      <c r="K258" s="110"/>
      <c r="L258" s="102"/>
      <c r="M258" s="102"/>
      <c r="N258" s="36"/>
      <c r="O258" s="36"/>
      <c r="P258" s="36"/>
    </row>
    <row r="259" spans="1:16" ht="18" customHeight="1" x14ac:dyDescent="0.3">
      <c r="A259" s="139"/>
      <c r="B259" s="191"/>
      <c r="C259" s="45" t="s">
        <v>160</v>
      </c>
      <c r="D259" s="77">
        <v>0</v>
      </c>
      <c r="E259" s="77">
        <v>0</v>
      </c>
      <c r="F259" s="77">
        <v>0</v>
      </c>
      <c r="G259" s="82">
        <v>0</v>
      </c>
      <c r="H259" s="154"/>
      <c r="I259" s="104"/>
      <c r="J259" s="101"/>
      <c r="K259" s="110"/>
      <c r="L259" s="102"/>
      <c r="M259" s="102"/>
      <c r="N259" s="36"/>
      <c r="O259" s="36"/>
      <c r="P259" s="36"/>
    </row>
    <row r="260" spans="1:16" ht="38.25" customHeight="1" x14ac:dyDescent="0.3">
      <c r="A260" s="140"/>
      <c r="B260" s="192"/>
      <c r="C260" s="45" t="s">
        <v>159</v>
      </c>
      <c r="D260" s="77">
        <v>0</v>
      </c>
      <c r="E260" s="77">
        <v>0</v>
      </c>
      <c r="F260" s="77">
        <v>0</v>
      </c>
      <c r="G260" s="82">
        <v>0</v>
      </c>
      <c r="H260" s="155"/>
      <c r="I260" s="105"/>
      <c r="J260" s="101"/>
      <c r="K260" s="111"/>
      <c r="L260" s="102"/>
      <c r="M260" s="102"/>
      <c r="N260" s="36"/>
      <c r="O260" s="36"/>
      <c r="P260" s="36"/>
    </row>
    <row r="261" spans="1:16" ht="27" customHeight="1" x14ac:dyDescent="0.3">
      <c r="A261" s="138" t="s">
        <v>180</v>
      </c>
      <c r="B261" s="118" t="s">
        <v>351</v>
      </c>
      <c r="C261" s="44" t="s">
        <v>161</v>
      </c>
      <c r="D261" s="48">
        <f>SUM(D262:D265)</f>
        <v>113887.67</v>
      </c>
      <c r="E261" s="48">
        <f t="shared" ref="E261:G261" si="19">SUM(E262:E265)</f>
        <v>83287.104999999996</v>
      </c>
      <c r="F261" s="48">
        <f t="shared" si="19"/>
        <v>80950.732999999993</v>
      </c>
      <c r="G261" s="81">
        <f t="shared" si="19"/>
        <v>71.079453113756728</v>
      </c>
      <c r="H261" s="193"/>
      <c r="I261" s="79" t="s">
        <v>223</v>
      </c>
      <c r="J261" s="79">
        <v>4</v>
      </c>
      <c r="K261" s="109" t="s">
        <v>352</v>
      </c>
      <c r="L261" s="101"/>
      <c r="M261" s="103">
        <v>826</v>
      </c>
      <c r="N261" s="36"/>
      <c r="O261" s="36"/>
      <c r="P261" s="36"/>
    </row>
    <row r="262" spans="1:16" ht="21" customHeight="1" x14ac:dyDescent="0.3">
      <c r="A262" s="139"/>
      <c r="B262" s="119"/>
      <c r="C262" s="45" t="s">
        <v>225</v>
      </c>
      <c r="D262" s="77">
        <f t="shared" ref="D262:G265" si="20">D267+D272+D277+D282</f>
        <v>113887.67</v>
      </c>
      <c r="E262" s="77">
        <f t="shared" si="20"/>
        <v>83287.104999999996</v>
      </c>
      <c r="F262" s="77">
        <f>F267+F272+F277+F282</f>
        <v>80950.732999999993</v>
      </c>
      <c r="G262" s="82">
        <f>F262/D262*100</f>
        <v>71.079453113756728</v>
      </c>
      <c r="H262" s="194"/>
      <c r="I262" s="79" t="s">
        <v>226</v>
      </c>
      <c r="J262" s="79">
        <v>1</v>
      </c>
      <c r="K262" s="110"/>
      <c r="L262" s="102"/>
      <c r="M262" s="104"/>
      <c r="N262" s="36"/>
      <c r="O262" s="36"/>
      <c r="P262" s="36"/>
    </row>
    <row r="263" spans="1:16" ht="25.5" customHeight="1" x14ac:dyDescent="0.3">
      <c r="A263" s="139"/>
      <c r="B263" s="119"/>
      <c r="C263" s="45" t="s">
        <v>227</v>
      </c>
      <c r="D263" s="77">
        <f t="shared" si="20"/>
        <v>0</v>
      </c>
      <c r="E263" s="77">
        <f t="shared" si="20"/>
        <v>0</v>
      </c>
      <c r="F263" s="77">
        <f t="shared" si="20"/>
        <v>0</v>
      </c>
      <c r="G263" s="82">
        <f t="shared" si="20"/>
        <v>0</v>
      </c>
      <c r="H263" s="194"/>
      <c r="I263" s="79" t="s">
        <v>228</v>
      </c>
      <c r="J263" s="79">
        <v>2</v>
      </c>
      <c r="K263" s="110"/>
      <c r="L263" s="102"/>
      <c r="M263" s="104"/>
      <c r="N263" s="36"/>
      <c r="O263" s="36"/>
      <c r="P263" s="36"/>
    </row>
    <row r="264" spans="1:16" ht="20.25" customHeight="1" x14ac:dyDescent="0.3">
      <c r="A264" s="139"/>
      <c r="B264" s="119"/>
      <c r="C264" s="45" t="s">
        <v>160</v>
      </c>
      <c r="D264" s="77">
        <f t="shared" si="20"/>
        <v>0</v>
      </c>
      <c r="E264" s="77">
        <f t="shared" si="20"/>
        <v>0</v>
      </c>
      <c r="F264" s="77">
        <f t="shared" si="20"/>
        <v>0</v>
      </c>
      <c r="G264" s="82">
        <f t="shared" si="20"/>
        <v>0</v>
      </c>
      <c r="H264" s="194"/>
      <c r="I264" s="79" t="s">
        <v>229</v>
      </c>
      <c r="J264" s="79">
        <v>1</v>
      </c>
      <c r="K264" s="110"/>
      <c r="L264" s="102"/>
      <c r="M264" s="104"/>
      <c r="N264" s="36"/>
      <c r="O264" s="36"/>
      <c r="P264" s="36"/>
    </row>
    <row r="265" spans="1:16" ht="22.5" customHeight="1" x14ac:dyDescent="0.3">
      <c r="A265" s="140"/>
      <c r="B265" s="120"/>
      <c r="C265" s="45" t="s">
        <v>159</v>
      </c>
      <c r="D265" s="77">
        <f t="shared" si="20"/>
        <v>0</v>
      </c>
      <c r="E265" s="77">
        <f t="shared" si="20"/>
        <v>0</v>
      </c>
      <c r="F265" s="77">
        <f t="shared" si="20"/>
        <v>0</v>
      </c>
      <c r="G265" s="82">
        <f t="shared" si="20"/>
        <v>0</v>
      </c>
      <c r="H265" s="195"/>
      <c r="I265" s="79" t="s">
        <v>230</v>
      </c>
      <c r="J265" s="80">
        <f>(J262+0.5*J263)/J261</f>
        <v>0.5</v>
      </c>
      <c r="K265" s="111"/>
      <c r="L265" s="102"/>
      <c r="M265" s="105"/>
      <c r="N265" s="36"/>
      <c r="O265" s="36"/>
      <c r="P265" s="36"/>
    </row>
    <row r="266" spans="1:16" ht="38.25" customHeight="1" x14ac:dyDescent="0.3">
      <c r="A266" s="138" t="s">
        <v>353</v>
      </c>
      <c r="B266" s="118" t="s">
        <v>354</v>
      </c>
      <c r="C266" s="44" t="s">
        <v>161</v>
      </c>
      <c r="D266" s="48">
        <f>SUM(D267:D270)</f>
        <v>489.62</v>
      </c>
      <c r="E266" s="48">
        <f t="shared" ref="E266:G266" si="21">SUM(E267:E270)</f>
        <v>128.92699999999999</v>
      </c>
      <c r="F266" s="48">
        <f t="shared" si="21"/>
        <v>128.92699999999999</v>
      </c>
      <c r="G266" s="81">
        <f t="shared" si="21"/>
        <v>26.332053429189983</v>
      </c>
      <c r="H266" s="124" t="s">
        <v>355</v>
      </c>
      <c r="I266" s="103" t="s">
        <v>435</v>
      </c>
      <c r="J266" s="101" t="s">
        <v>297</v>
      </c>
      <c r="K266" s="109" t="s">
        <v>352</v>
      </c>
      <c r="L266" s="101" t="s">
        <v>436</v>
      </c>
      <c r="M266" s="101">
        <v>826</v>
      </c>
      <c r="N266" s="36"/>
      <c r="O266" s="36"/>
      <c r="P266" s="36"/>
    </row>
    <row r="267" spans="1:16" ht="27" customHeight="1" x14ac:dyDescent="0.3">
      <c r="A267" s="139"/>
      <c r="B267" s="119"/>
      <c r="C267" s="45" t="s">
        <v>225</v>
      </c>
      <c r="D267" s="77">
        <v>489.62</v>
      </c>
      <c r="E267" s="77">
        <v>128.92699999999999</v>
      </c>
      <c r="F267" s="77">
        <v>128.92699999999999</v>
      </c>
      <c r="G267" s="56">
        <f>F267/D267*100</f>
        <v>26.332053429189983</v>
      </c>
      <c r="H267" s="154"/>
      <c r="I267" s="104"/>
      <c r="J267" s="101"/>
      <c r="K267" s="110"/>
      <c r="L267" s="102"/>
      <c r="M267" s="102"/>
      <c r="N267" s="36"/>
      <c r="O267" s="36"/>
      <c r="P267" s="36"/>
    </row>
    <row r="268" spans="1:16" ht="21" customHeight="1" x14ac:dyDescent="0.3">
      <c r="A268" s="139"/>
      <c r="B268" s="119"/>
      <c r="C268" s="45" t="s">
        <v>227</v>
      </c>
      <c r="D268" s="77">
        <v>0</v>
      </c>
      <c r="E268" s="77">
        <v>0</v>
      </c>
      <c r="F268" s="77">
        <v>0</v>
      </c>
      <c r="G268" s="82">
        <v>0</v>
      </c>
      <c r="H268" s="154"/>
      <c r="I268" s="104"/>
      <c r="J268" s="101"/>
      <c r="K268" s="110"/>
      <c r="L268" s="102"/>
      <c r="M268" s="102"/>
      <c r="N268" s="36"/>
      <c r="O268" s="36"/>
      <c r="P268" s="36"/>
    </row>
    <row r="269" spans="1:16" ht="20.25" customHeight="1" x14ac:dyDescent="0.3">
      <c r="A269" s="139"/>
      <c r="B269" s="119"/>
      <c r="C269" s="45" t="s">
        <v>160</v>
      </c>
      <c r="D269" s="77">
        <v>0</v>
      </c>
      <c r="E269" s="77">
        <v>0</v>
      </c>
      <c r="F269" s="77">
        <v>0</v>
      </c>
      <c r="G269" s="82">
        <v>0</v>
      </c>
      <c r="H269" s="154"/>
      <c r="I269" s="104"/>
      <c r="J269" s="101"/>
      <c r="K269" s="110"/>
      <c r="L269" s="102"/>
      <c r="M269" s="102"/>
      <c r="N269" s="36"/>
      <c r="O269" s="36"/>
      <c r="P269" s="36"/>
    </row>
    <row r="270" spans="1:16" ht="34.5" customHeight="1" x14ac:dyDescent="0.3">
      <c r="A270" s="140"/>
      <c r="B270" s="120"/>
      <c r="C270" s="45" t="s">
        <v>159</v>
      </c>
      <c r="D270" s="77">
        <v>0</v>
      </c>
      <c r="E270" s="77">
        <v>0</v>
      </c>
      <c r="F270" s="77">
        <v>0</v>
      </c>
      <c r="G270" s="82">
        <v>0</v>
      </c>
      <c r="H270" s="155"/>
      <c r="I270" s="105"/>
      <c r="J270" s="101"/>
      <c r="K270" s="111"/>
      <c r="L270" s="102"/>
      <c r="M270" s="102"/>
      <c r="N270" s="36"/>
      <c r="O270" s="36"/>
      <c r="P270" s="36"/>
    </row>
    <row r="271" spans="1:16" ht="30.75" customHeight="1" x14ac:dyDescent="0.3">
      <c r="A271" s="167" t="s">
        <v>356</v>
      </c>
      <c r="B271" s="182" t="s">
        <v>357</v>
      </c>
      <c r="C271" s="44" t="s">
        <v>161</v>
      </c>
      <c r="D271" s="48">
        <f>SUM(D272:D275)</f>
        <v>412.971</v>
      </c>
      <c r="E271" s="48">
        <f t="shared" ref="E271:G271" si="22">SUM(E272:E275)</f>
        <v>181.77799999999999</v>
      </c>
      <c r="F271" s="48">
        <f t="shared" si="22"/>
        <v>181.77799999999999</v>
      </c>
      <c r="G271" s="81">
        <f t="shared" si="22"/>
        <v>44.017134375052969</v>
      </c>
      <c r="H271" s="156" t="s">
        <v>358</v>
      </c>
      <c r="I271" s="103" t="s">
        <v>359</v>
      </c>
      <c r="J271" s="103" t="s">
        <v>271</v>
      </c>
      <c r="K271" s="109" t="s">
        <v>352</v>
      </c>
      <c r="L271" s="101" t="s">
        <v>94</v>
      </c>
      <c r="M271" s="101">
        <v>826</v>
      </c>
      <c r="N271" s="36"/>
      <c r="O271" s="36"/>
      <c r="P271" s="36"/>
    </row>
    <row r="272" spans="1:16" ht="20.25" customHeight="1" x14ac:dyDescent="0.3">
      <c r="A272" s="180"/>
      <c r="B272" s="183"/>
      <c r="C272" s="45" t="s">
        <v>225</v>
      </c>
      <c r="D272" s="77">
        <v>412.971</v>
      </c>
      <c r="E272" s="77">
        <v>181.77799999999999</v>
      </c>
      <c r="F272" s="77">
        <v>181.77799999999999</v>
      </c>
      <c r="G272" s="56">
        <f>F272/D272*100</f>
        <v>44.017134375052969</v>
      </c>
      <c r="H272" s="185"/>
      <c r="I272" s="104"/>
      <c r="J272" s="104"/>
      <c r="K272" s="110"/>
      <c r="L272" s="102"/>
      <c r="M272" s="102"/>
      <c r="N272" s="36"/>
      <c r="O272" s="36"/>
      <c r="P272" s="36"/>
    </row>
    <row r="273" spans="1:16" ht="16.5" customHeight="1" x14ac:dyDescent="0.3">
      <c r="A273" s="180"/>
      <c r="B273" s="183"/>
      <c r="C273" s="45" t="s">
        <v>227</v>
      </c>
      <c r="D273" s="77">
        <v>0</v>
      </c>
      <c r="E273" s="77">
        <v>0</v>
      </c>
      <c r="F273" s="77">
        <v>0</v>
      </c>
      <c r="G273" s="82">
        <v>0</v>
      </c>
      <c r="H273" s="185"/>
      <c r="I273" s="104"/>
      <c r="J273" s="104"/>
      <c r="K273" s="110"/>
      <c r="L273" s="102"/>
      <c r="M273" s="102"/>
      <c r="N273" s="36"/>
      <c r="O273" s="36"/>
      <c r="P273" s="36"/>
    </row>
    <row r="274" spans="1:16" ht="18.75" customHeight="1" x14ac:dyDescent="0.3">
      <c r="A274" s="180"/>
      <c r="B274" s="183"/>
      <c r="C274" s="45" t="s">
        <v>160</v>
      </c>
      <c r="D274" s="77">
        <v>0</v>
      </c>
      <c r="E274" s="77">
        <v>0</v>
      </c>
      <c r="F274" s="77">
        <v>0</v>
      </c>
      <c r="G274" s="82">
        <v>0</v>
      </c>
      <c r="H274" s="185"/>
      <c r="I274" s="104"/>
      <c r="J274" s="104"/>
      <c r="K274" s="110"/>
      <c r="L274" s="102"/>
      <c r="M274" s="102"/>
      <c r="N274" s="36"/>
      <c r="O274" s="36"/>
      <c r="P274" s="36"/>
    </row>
    <row r="275" spans="1:16" ht="15" customHeight="1" x14ac:dyDescent="0.3">
      <c r="A275" s="181"/>
      <c r="B275" s="184"/>
      <c r="C275" s="45" t="s">
        <v>159</v>
      </c>
      <c r="D275" s="77">
        <v>0</v>
      </c>
      <c r="E275" s="77">
        <v>0</v>
      </c>
      <c r="F275" s="77">
        <v>0</v>
      </c>
      <c r="G275" s="82">
        <v>0</v>
      </c>
      <c r="H275" s="186"/>
      <c r="I275" s="105"/>
      <c r="J275" s="105"/>
      <c r="K275" s="111"/>
      <c r="L275" s="102"/>
      <c r="M275" s="102"/>
      <c r="N275" s="36"/>
      <c r="O275" s="36"/>
      <c r="P275" s="36"/>
    </row>
    <row r="276" spans="1:16" ht="20.25" customHeight="1" x14ac:dyDescent="0.3">
      <c r="A276" s="167" t="s">
        <v>360</v>
      </c>
      <c r="B276" s="115" t="s">
        <v>361</v>
      </c>
      <c r="C276" s="44" t="s">
        <v>161</v>
      </c>
      <c r="D276" s="48">
        <f>SUM(D277:D280)</f>
        <v>1216.4000000000001</v>
      </c>
      <c r="E276" s="48">
        <f t="shared" ref="E276:G276" si="23">SUM(E277:E280)</f>
        <v>1216.4000000000001</v>
      </c>
      <c r="F276" s="48">
        <v>1216.4000000000001</v>
      </c>
      <c r="G276" s="81">
        <f t="shared" si="23"/>
        <v>100</v>
      </c>
      <c r="H276" s="124" t="s">
        <v>362</v>
      </c>
      <c r="I276" s="103" t="s">
        <v>437</v>
      </c>
      <c r="J276" s="103" t="s">
        <v>243</v>
      </c>
      <c r="K276" s="109" t="s">
        <v>352</v>
      </c>
      <c r="L276" s="101"/>
      <c r="M276" s="101">
        <v>826</v>
      </c>
      <c r="N276" s="36"/>
      <c r="O276" s="36"/>
      <c r="P276" s="36"/>
    </row>
    <row r="277" spans="1:16" ht="15" customHeight="1" x14ac:dyDescent="0.3">
      <c r="A277" s="180"/>
      <c r="B277" s="116"/>
      <c r="C277" s="45" t="s">
        <v>225</v>
      </c>
      <c r="D277" s="77">
        <v>1216.4000000000001</v>
      </c>
      <c r="E277" s="77">
        <v>1216.4000000000001</v>
      </c>
      <c r="F277" s="77">
        <v>1216.4000000000001</v>
      </c>
      <c r="G277" s="56">
        <f>F277/D277*100</f>
        <v>100</v>
      </c>
      <c r="H277" s="154"/>
      <c r="I277" s="104"/>
      <c r="J277" s="104"/>
      <c r="K277" s="110"/>
      <c r="L277" s="102"/>
      <c r="M277" s="102"/>
      <c r="N277" s="36"/>
      <c r="O277" s="36"/>
      <c r="P277" s="36"/>
    </row>
    <row r="278" spans="1:16" ht="15" customHeight="1" x14ac:dyDescent="0.3">
      <c r="A278" s="180"/>
      <c r="B278" s="116"/>
      <c r="C278" s="45" t="s">
        <v>227</v>
      </c>
      <c r="D278" s="77">
        <v>0</v>
      </c>
      <c r="E278" s="77">
        <v>0</v>
      </c>
      <c r="F278" s="77">
        <v>0</v>
      </c>
      <c r="G278" s="82">
        <v>0</v>
      </c>
      <c r="H278" s="154"/>
      <c r="I278" s="104"/>
      <c r="J278" s="104"/>
      <c r="K278" s="110"/>
      <c r="L278" s="102"/>
      <c r="M278" s="102"/>
      <c r="N278" s="36"/>
      <c r="O278" s="36"/>
      <c r="P278" s="36"/>
    </row>
    <row r="279" spans="1:16" ht="15" customHeight="1" x14ac:dyDescent="0.3">
      <c r="A279" s="180"/>
      <c r="B279" s="116"/>
      <c r="C279" s="45" t="s">
        <v>160</v>
      </c>
      <c r="D279" s="77">
        <v>0</v>
      </c>
      <c r="E279" s="77">
        <v>0</v>
      </c>
      <c r="F279" s="77">
        <v>0</v>
      </c>
      <c r="G279" s="82">
        <v>0</v>
      </c>
      <c r="H279" s="154"/>
      <c r="I279" s="104"/>
      <c r="J279" s="104"/>
      <c r="K279" s="110"/>
      <c r="L279" s="102"/>
      <c r="M279" s="102"/>
      <c r="N279" s="36"/>
      <c r="O279" s="36"/>
      <c r="P279" s="36"/>
    </row>
    <row r="280" spans="1:16" ht="23.25" customHeight="1" x14ac:dyDescent="0.3">
      <c r="A280" s="181"/>
      <c r="B280" s="117"/>
      <c r="C280" s="45" t="s">
        <v>159</v>
      </c>
      <c r="D280" s="77">
        <v>0</v>
      </c>
      <c r="E280" s="77">
        <v>0</v>
      </c>
      <c r="F280" s="77">
        <v>0</v>
      </c>
      <c r="G280" s="82">
        <v>0</v>
      </c>
      <c r="H280" s="155"/>
      <c r="I280" s="105"/>
      <c r="J280" s="105"/>
      <c r="K280" s="111"/>
      <c r="L280" s="102"/>
      <c r="M280" s="102"/>
      <c r="N280" s="36"/>
      <c r="O280" s="36"/>
      <c r="P280" s="36"/>
    </row>
    <row r="281" spans="1:16" ht="68.25" customHeight="1" x14ac:dyDescent="0.3">
      <c r="A281" s="138" t="s">
        <v>363</v>
      </c>
      <c r="B281" s="171" t="s">
        <v>364</v>
      </c>
      <c r="C281" s="44" t="s">
        <v>161</v>
      </c>
      <c r="D281" s="48">
        <f>SUM(D282:D285)</f>
        <v>111768.679</v>
      </c>
      <c r="E281" s="48">
        <f t="shared" ref="E281:G281" si="24">SUM(E282:E285)</f>
        <v>81760</v>
      </c>
      <c r="F281" s="48">
        <f t="shared" si="24"/>
        <v>79423.627999999997</v>
      </c>
      <c r="G281" s="81">
        <f t="shared" si="24"/>
        <v>71.060719971468927</v>
      </c>
      <c r="H281" s="187" t="s">
        <v>365</v>
      </c>
      <c r="I281" s="156" t="s">
        <v>438</v>
      </c>
      <c r="J281" s="109" t="s">
        <v>271</v>
      </c>
      <c r="K281" s="109" t="s">
        <v>352</v>
      </c>
      <c r="L281" s="101"/>
      <c r="M281" s="101">
        <v>826</v>
      </c>
      <c r="N281" s="36"/>
      <c r="O281" s="36"/>
      <c r="P281" s="36"/>
    </row>
    <row r="282" spans="1:16" ht="54" customHeight="1" x14ac:dyDescent="0.3">
      <c r="A282" s="139"/>
      <c r="B282" s="172"/>
      <c r="C282" s="45" t="s">
        <v>225</v>
      </c>
      <c r="D282" s="77">
        <v>111768.679</v>
      </c>
      <c r="E282" s="77">
        <v>81760</v>
      </c>
      <c r="F282" s="77">
        <v>79423.627999999997</v>
      </c>
      <c r="G282" s="56">
        <f>F282/D282*100</f>
        <v>71.060719971468927</v>
      </c>
      <c r="H282" s="188"/>
      <c r="I282" s="157"/>
      <c r="J282" s="174"/>
      <c r="K282" s="110"/>
      <c r="L282" s="102"/>
      <c r="M282" s="102"/>
      <c r="N282" s="36"/>
      <c r="O282" s="36"/>
      <c r="P282" s="36"/>
    </row>
    <row r="283" spans="1:16" ht="34.5" customHeight="1" x14ac:dyDescent="0.3">
      <c r="A283" s="139"/>
      <c r="B283" s="172"/>
      <c r="C283" s="45" t="s">
        <v>227</v>
      </c>
      <c r="D283" s="77">
        <v>0</v>
      </c>
      <c r="E283" s="77">
        <v>0</v>
      </c>
      <c r="F283" s="77">
        <v>0</v>
      </c>
      <c r="G283" s="82">
        <v>0</v>
      </c>
      <c r="H283" s="188"/>
      <c r="I283" s="157"/>
      <c r="J283" s="174"/>
      <c r="K283" s="110"/>
      <c r="L283" s="102"/>
      <c r="M283" s="102"/>
      <c r="N283" s="36"/>
      <c r="O283" s="36"/>
      <c r="P283" s="36"/>
    </row>
    <row r="284" spans="1:16" ht="41.25" customHeight="1" x14ac:dyDescent="0.3">
      <c r="A284" s="139"/>
      <c r="B284" s="172"/>
      <c r="C284" s="45" t="s">
        <v>160</v>
      </c>
      <c r="D284" s="77">
        <v>0</v>
      </c>
      <c r="E284" s="77">
        <v>0</v>
      </c>
      <c r="F284" s="77">
        <v>0</v>
      </c>
      <c r="G284" s="82">
        <v>0</v>
      </c>
      <c r="H284" s="188"/>
      <c r="I284" s="157"/>
      <c r="J284" s="174"/>
      <c r="K284" s="110"/>
      <c r="L284" s="102"/>
      <c r="M284" s="102"/>
      <c r="N284" s="36"/>
      <c r="O284" s="36"/>
      <c r="P284" s="36"/>
    </row>
    <row r="285" spans="1:16" ht="104.25" customHeight="1" x14ac:dyDescent="0.3">
      <c r="A285" s="140"/>
      <c r="B285" s="173"/>
      <c r="C285" s="45" t="s">
        <v>159</v>
      </c>
      <c r="D285" s="77">
        <v>0</v>
      </c>
      <c r="E285" s="77">
        <v>0</v>
      </c>
      <c r="F285" s="77">
        <v>0</v>
      </c>
      <c r="G285" s="82">
        <v>0</v>
      </c>
      <c r="H285" s="189"/>
      <c r="I285" s="158"/>
      <c r="J285" s="175"/>
      <c r="K285" s="111"/>
      <c r="L285" s="102"/>
      <c r="M285" s="102"/>
      <c r="N285" s="36"/>
      <c r="O285" s="36"/>
      <c r="P285" s="36"/>
    </row>
    <row r="286" spans="1:16" ht="26.25" customHeight="1" x14ac:dyDescent="0.3">
      <c r="A286" s="168" t="s">
        <v>181</v>
      </c>
      <c r="B286" s="118" t="s">
        <v>140</v>
      </c>
      <c r="C286" s="44" t="s">
        <v>161</v>
      </c>
      <c r="D286" s="48">
        <f>SUM(D287:D290)</f>
        <v>4609.03</v>
      </c>
      <c r="E286" s="48">
        <f t="shared" ref="E286:G286" si="25">SUM(E287:E290)</f>
        <v>2594.3010000000004</v>
      </c>
      <c r="F286" s="48">
        <f t="shared" si="25"/>
        <v>2594.3010000000004</v>
      </c>
      <c r="G286" s="81">
        <f t="shared" si="25"/>
        <v>56.287353304274447</v>
      </c>
      <c r="H286" s="124"/>
      <c r="I286" s="83" t="s">
        <v>223</v>
      </c>
      <c r="J286" s="83">
        <v>4</v>
      </c>
      <c r="K286" s="109" t="s">
        <v>352</v>
      </c>
      <c r="L286" s="101"/>
      <c r="M286" s="103">
        <v>826</v>
      </c>
      <c r="N286" s="36"/>
      <c r="O286" s="36"/>
      <c r="P286" s="36"/>
    </row>
    <row r="287" spans="1:16" ht="22.5" customHeight="1" x14ac:dyDescent="0.3">
      <c r="A287" s="169"/>
      <c r="B287" s="119"/>
      <c r="C287" s="45" t="s">
        <v>225</v>
      </c>
      <c r="D287" s="77">
        <f t="shared" ref="D287:G290" si="26">D297+D302+D292</f>
        <v>4609.03</v>
      </c>
      <c r="E287" s="77">
        <f t="shared" si="26"/>
        <v>2594.3010000000004</v>
      </c>
      <c r="F287" s="77">
        <f t="shared" si="26"/>
        <v>2594.3010000000004</v>
      </c>
      <c r="G287" s="82">
        <f>F287/D287*100</f>
        <v>56.287353304274447</v>
      </c>
      <c r="H287" s="154"/>
      <c r="I287" s="71" t="s">
        <v>226</v>
      </c>
      <c r="J287" s="84">
        <v>0</v>
      </c>
      <c r="K287" s="110"/>
      <c r="L287" s="102"/>
      <c r="M287" s="104"/>
      <c r="N287" s="36"/>
      <c r="O287" s="36"/>
      <c r="P287" s="36"/>
    </row>
    <row r="288" spans="1:16" ht="21" customHeight="1" x14ac:dyDescent="0.3">
      <c r="A288" s="169"/>
      <c r="B288" s="119"/>
      <c r="C288" s="45" t="s">
        <v>227</v>
      </c>
      <c r="D288" s="77">
        <f t="shared" si="26"/>
        <v>0</v>
      </c>
      <c r="E288" s="77">
        <f t="shared" si="26"/>
        <v>0</v>
      </c>
      <c r="F288" s="77">
        <f t="shared" si="26"/>
        <v>0</v>
      </c>
      <c r="G288" s="82">
        <f t="shared" si="26"/>
        <v>0</v>
      </c>
      <c r="H288" s="154"/>
      <c r="I288" s="71" t="s">
        <v>228</v>
      </c>
      <c r="J288" s="84">
        <v>3</v>
      </c>
      <c r="K288" s="110"/>
      <c r="L288" s="102"/>
      <c r="M288" s="104"/>
      <c r="N288" s="36"/>
      <c r="O288" s="36"/>
      <c r="P288" s="36"/>
    </row>
    <row r="289" spans="1:16" ht="21.75" customHeight="1" x14ac:dyDescent="0.3">
      <c r="A289" s="169"/>
      <c r="B289" s="119"/>
      <c r="C289" s="45" t="s">
        <v>160</v>
      </c>
      <c r="D289" s="77">
        <f t="shared" si="26"/>
        <v>0</v>
      </c>
      <c r="E289" s="77">
        <f t="shared" si="26"/>
        <v>0</v>
      </c>
      <c r="F289" s="77">
        <f t="shared" si="26"/>
        <v>0</v>
      </c>
      <c r="G289" s="82">
        <f t="shared" si="26"/>
        <v>0</v>
      </c>
      <c r="H289" s="154"/>
      <c r="I289" s="71" t="s">
        <v>229</v>
      </c>
      <c r="J289" s="84">
        <v>1</v>
      </c>
      <c r="K289" s="110"/>
      <c r="L289" s="102"/>
      <c r="M289" s="104"/>
      <c r="N289" s="36"/>
      <c r="O289" s="36"/>
      <c r="P289" s="36"/>
    </row>
    <row r="290" spans="1:16" ht="21.75" customHeight="1" x14ac:dyDescent="0.3">
      <c r="A290" s="170"/>
      <c r="B290" s="120"/>
      <c r="C290" s="45" t="s">
        <v>159</v>
      </c>
      <c r="D290" s="77">
        <f t="shared" si="26"/>
        <v>0</v>
      </c>
      <c r="E290" s="77">
        <f t="shared" si="26"/>
        <v>0</v>
      </c>
      <c r="F290" s="77">
        <f t="shared" si="26"/>
        <v>0</v>
      </c>
      <c r="G290" s="82">
        <f t="shared" si="26"/>
        <v>0</v>
      </c>
      <c r="H290" s="155"/>
      <c r="I290" s="71" t="s">
        <v>230</v>
      </c>
      <c r="J290" s="80">
        <f>(J287+0.5*J288)/J286</f>
        <v>0.375</v>
      </c>
      <c r="K290" s="111"/>
      <c r="L290" s="102"/>
      <c r="M290" s="105"/>
      <c r="N290" s="36"/>
      <c r="O290" s="36"/>
      <c r="P290" s="36"/>
    </row>
    <row r="291" spans="1:16" ht="54" customHeight="1" x14ac:dyDescent="0.3">
      <c r="A291" s="138" t="s">
        <v>366</v>
      </c>
      <c r="B291" s="115" t="s">
        <v>367</v>
      </c>
      <c r="C291" s="44" t="s">
        <v>161</v>
      </c>
      <c r="D291" s="48">
        <f>SUM(D292:D295)</f>
        <v>1997.2</v>
      </c>
      <c r="E291" s="48">
        <f t="shared" ref="E291:G291" si="27">SUM(E292:E295)</f>
        <v>299.18400000000003</v>
      </c>
      <c r="F291" s="48">
        <f t="shared" si="27"/>
        <v>299.18400000000003</v>
      </c>
      <c r="G291" s="81">
        <f t="shared" si="27"/>
        <v>14.980172241137593</v>
      </c>
      <c r="H291" s="109" t="s">
        <v>368</v>
      </c>
      <c r="I291" s="176" t="s">
        <v>439</v>
      </c>
      <c r="J291" s="160" t="s">
        <v>297</v>
      </c>
      <c r="K291" s="109" t="s">
        <v>352</v>
      </c>
      <c r="L291" s="163" t="s">
        <v>440</v>
      </c>
      <c r="M291" s="101">
        <v>826</v>
      </c>
      <c r="N291" s="36"/>
      <c r="O291" s="36"/>
      <c r="P291" s="36"/>
    </row>
    <row r="292" spans="1:16" ht="44.25" customHeight="1" x14ac:dyDescent="0.3">
      <c r="A292" s="139"/>
      <c r="B292" s="116"/>
      <c r="C292" s="45" t="s">
        <v>225</v>
      </c>
      <c r="D292" s="77">
        <v>1997.2</v>
      </c>
      <c r="E292" s="77">
        <v>299.18400000000003</v>
      </c>
      <c r="F292" s="77">
        <v>299.18400000000003</v>
      </c>
      <c r="G292" s="82">
        <f>F292/D292*100</f>
        <v>14.980172241137593</v>
      </c>
      <c r="H292" s="178"/>
      <c r="I292" s="177"/>
      <c r="J292" s="166"/>
      <c r="K292" s="110"/>
      <c r="L292" s="164"/>
      <c r="M292" s="102"/>
      <c r="N292" s="36"/>
      <c r="O292" s="36"/>
      <c r="P292" s="36"/>
    </row>
    <row r="293" spans="1:16" ht="29.25" customHeight="1" x14ac:dyDescent="0.3">
      <c r="A293" s="139"/>
      <c r="B293" s="116"/>
      <c r="C293" s="45" t="s">
        <v>227</v>
      </c>
      <c r="D293" s="77">
        <v>0</v>
      </c>
      <c r="E293" s="77">
        <v>0</v>
      </c>
      <c r="F293" s="77">
        <v>0</v>
      </c>
      <c r="G293" s="82">
        <v>0</v>
      </c>
      <c r="H293" s="178"/>
      <c r="I293" s="177"/>
      <c r="J293" s="166"/>
      <c r="K293" s="110"/>
      <c r="L293" s="164"/>
      <c r="M293" s="102"/>
      <c r="N293" s="36"/>
      <c r="O293" s="36"/>
      <c r="P293" s="36"/>
    </row>
    <row r="294" spans="1:16" ht="32.25" customHeight="1" x14ac:dyDescent="0.3">
      <c r="A294" s="139"/>
      <c r="B294" s="116"/>
      <c r="C294" s="45" t="s">
        <v>160</v>
      </c>
      <c r="D294" s="77">
        <v>0</v>
      </c>
      <c r="E294" s="77">
        <v>0</v>
      </c>
      <c r="F294" s="77">
        <v>0</v>
      </c>
      <c r="G294" s="82">
        <v>0</v>
      </c>
      <c r="H294" s="178"/>
      <c r="I294" s="177"/>
      <c r="J294" s="166"/>
      <c r="K294" s="110"/>
      <c r="L294" s="164"/>
      <c r="M294" s="102"/>
      <c r="N294" s="36"/>
      <c r="O294" s="36"/>
      <c r="P294" s="36"/>
    </row>
    <row r="295" spans="1:16" ht="49.5" customHeight="1" x14ac:dyDescent="0.3">
      <c r="A295" s="140"/>
      <c r="B295" s="117"/>
      <c r="C295" s="45" t="s">
        <v>159</v>
      </c>
      <c r="D295" s="77">
        <v>0</v>
      </c>
      <c r="E295" s="77">
        <v>0</v>
      </c>
      <c r="F295" s="77">
        <v>0</v>
      </c>
      <c r="G295" s="82">
        <v>0</v>
      </c>
      <c r="H295" s="179"/>
      <c r="I295" s="177"/>
      <c r="J295" s="166"/>
      <c r="K295" s="111"/>
      <c r="L295" s="165"/>
      <c r="M295" s="102"/>
      <c r="N295" s="36"/>
      <c r="O295" s="36"/>
      <c r="P295" s="36"/>
    </row>
    <row r="296" spans="1:16" ht="49.5" customHeight="1" x14ac:dyDescent="0.3">
      <c r="A296" s="138" t="s">
        <v>369</v>
      </c>
      <c r="B296" s="115" t="s">
        <v>370</v>
      </c>
      <c r="C296" s="44" t="s">
        <v>161</v>
      </c>
      <c r="D296" s="48">
        <f>SUM(D297:D300)</f>
        <v>2192</v>
      </c>
      <c r="E296" s="48">
        <f t="shared" ref="E296:G296" si="28">SUM(E297:E300)</f>
        <v>2058.067</v>
      </c>
      <c r="F296" s="48">
        <f t="shared" si="28"/>
        <v>2058.067</v>
      </c>
      <c r="G296" s="81">
        <f t="shared" si="28"/>
        <v>93.88991788321168</v>
      </c>
      <c r="H296" s="124" t="s">
        <v>371</v>
      </c>
      <c r="I296" s="156" t="s">
        <v>441</v>
      </c>
      <c r="J296" s="160" t="s">
        <v>271</v>
      </c>
      <c r="K296" s="109" t="s">
        <v>352</v>
      </c>
      <c r="L296" s="103" t="s">
        <v>507</v>
      </c>
      <c r="M296" s="101">
        <v>826</v>
      </c>
      <c r="N296" s="36"/>
      <c r="O296" s="36"/>
      <c r="P296" s="36"/>
    </row>
    <row r="297" spans="1:16" ht="39" customHeight="1" x14ac:dyDescent="0.3">
      <c r="A297" s="139"/>
      <c r="B297" s="116"/>
      <c r="C297" s="45" t="s">
        <v>225</v>
      </c>
      <c r="D297" s="77">
        <v>2192</v>
      </c>
      <c r="E297" s="77">
        <v>2058.067</v>
      </c>
      <c r="F297" s="77">
        <v>2058.067</v>
      </c>
      <c r="G297" s="82">
        <f>F297/D297*100</f>
        <v>93.88991788321168</v>
      </c>
      <c r="H297" s="154"/>
      <c r="I297" s="164"/>
      <c r="J297" s="166"/>
      <c r="K297" s="110"/>
      <c r="L297" s="174"/>
      <c r="M297" s="102"/>
      <c r="N297" s="36"/>
      <c r="O297" s="36"/>
      <c r="P297" s="36"/>
    </row>
    <row r="298" spans="1:16" ht="31.5" customHeight="1" x14ac:dyDescent="0.3">
      <c r="A298" s="139"/>
      <c r="B298" s="116"/>
      <c r="C298" s="45" t="s">
        <v>227</v>
      </c>
      <c r="D298" s="77">
        <v>0</v>
      </c>
      <c r="E298" s="77">
        <v>0</v>
      </c>
      <c r="F298" s="77">
        <v>0</v>
      </c>
      <c r="G298" s="82">
        <v>0</v>
      </c>
      <c r="H298" s="154"/>
      <c r="I298" s="164"/>
      <c r="J298" s="166"/>
      <c r="K298" s="110"/>
      <c r="L298" s="174"/>
      <c r="M298" s="102"/>
      <c r="N298" s="36"/>
      <c r="O298" s="36"/>
      <c r="P298" s="36"/>
    </row>
    <row r="299" spans="1:16" ht="23.25" customHeight="1" x14ac:dyDescent="0.3">
      <c r="A299" s="139"/>
      <c r="B299" s="116"/>
      <c r="C299" s="45" t="s">
        <v>160</v>
      </c>
      <c r="D299" s="77">
        <v>0</v>
      </c>
      <c r="E299" s="77">
        <v>0</v>
      </c>
      <c r="F299" s="77">
        <v>0</v>
      </c>
      <c r="G299" s="82">
        <v>0</v>
      </c>
      <c r="H299" s="154"/>
      <c r="I299" s="164"/>
      <c r="J299" s="166"/>
      <c r="K299" s="110"/>
      <c r="L299" s="174"/>
      <c r="M299" s="102"/>
      <c r="N299" s="36"/>
      <c r="O299" s="36"/>
      <c r="P299" s="36"/>
    </row>
    <row r="300" spans="1:16" ht="87.75" customHeight="1" x14ac:dyDescent="0.3">
      <c r="A300" s="140"/>
      <c r="B300" s="117"/>
      <c r="C300" s="45" t="s">
        <v>159</v>
      </c>
      <c r="D300" s="77">
        <v>0</v>
      </c>
      <c r="E300" s="77">
        <v>0</v>
      </c>
      <c r="F300" s="77">
        <v>0</v>
      </c>
      <c r="G300" s="82">
        <v>0</v>
      </c>
      <c r="H300" s="155"/>
      <c r="I300" s="165"/>
      <c r="J300" s="166"/>
      <c r="K300" s="111"/>
      <c r="L300" s="175"/>
      <c r="M300" s="102"/>
      <c r="N300" s="36"/>
      <c r="O300" s="36"/>
      <c r="P300" s="36"/>
    </row>
    <row r="301" spans="1:16" ht="40.5" customHeight="1" x14ac:dyDescent="0.3">
      <c r="A301" s="167" t="s">
        <v>372</v>
      </c>
      <c r="B301" s="115" t="s">
        <v>373</v>
      </c>
      <c r="C301" s="44" t="s">
        <v>161</v>
      </c>
      <c r="D301" s="48">
        <f>SUM(D302:D305)</f>
        <v>419.83</v>
      </c>
      <c r="E301" s="48">
        <f t="shared" ref="E301:G301" si="29">SUM(E302:E305)</f>
        <v>237.05</v>
      </c>
      <c r="F301" s="48">
        <f t="shared" si="29"/>
        <v>237.05</v>
      </c>
      <c r="G301" s="81">
        <f t="shared" si="29"/>
        <v>56.463330395636333</v>
      </c>
      <c r="H301" s="124" t="s">
        <v>374</v>
      </c>
      <c r="I301" s="144" t="s">
        <v>442</v>
      </c>
      <c r="J301" s="160" t="s">
        <v>271</v>
      </c>
      <c r="K301" s="109" t="s">
        <v>352</v>
      </c>
      <c r="L301" s="101" t="s">
        <v>443</v>
      </c>
      <c r="M301" s="101">
        <v>826</v>
      </c>
      <c r="N301" s="36"/>
      <c r="O301" s="36"/>
      <c r="P301" s="36"/>
    </row>
    <row r="302" spans="1:16" ht="29.25" customHeight="1" x14ac:dyDescent="0.3">
      <c r="A302" s="139"/>
      <c r="B302" s="116"/>
      <c r="C302" s="45" t="s">
        <v>225</v>
      </c>
      <c r="D302" s="77">
        <v>419.83</v>
      </c>
      <c r="E302" s="77">
        <v>237.05</v>
      </c>
      <c r="F302" s="77">
        <v>237.05</v>
      </c>
      <c r="G302" s="82">
        <f>F302/D302*100</f>
        <v>56.463330395636333</v>
      </c>
      <c r="H302" s="154"/>
      <c r="I302" s="159"/>
      <c r="J302" s="166"/>
      <c r="K302" s="110"/>
      <c r="L302" s="102"/>
      <c r="M302" s="102"/>
      <c r="N302" s="36"/>
      <c r="O302" s="36"/>
      <c r="P302" s="36"/>
    </row>
    <row r="303" spans="1:16" ht="15" customHeight="1" x14ac:dyDescent="0.3">
      <c r="A303" s="139"/>
      <c r="B303" s="116"/>
      <c r="C303" s="45" t="s">
        <v>227</v>
      </c>
      <c r="D303" s="77">
        <v>0</v>
      </c>
      <c r="E303" s="77">
        <v>0</v>
      </c>
      <c r="F303" s="77">
        <v>0</v>
      </c>
      <c r="G303" s="82">
        <v>0</v>
      </c>
      <c r="H303" s="154"/>
      <c r="I303" s="159"/>
      <c r="J303" s="166"/>
      <c r="K303" s="110"/>
      <c r="L303" s="102"/>
      <c r="M303" s="102"/>
      <c r="N303" s="36"/>
      <c r="O303" s="36"/>
      <c r="P303" s="36"/>
    </row>
    <row r="304" spans="1:16" ht="15" customHeight="1" x14ac:dyDescent="0.3">
      <c r="A304" s="139"/>
      <c r="B304" s="116"/>
      <c r="C304" s="45" t="s">
        <v>160</v>
      </c>
      <c r="D304" s="77">
        <v>0</v>
      </c>
      <c r="E304" s="77">
        <v>0</v>
      </c>
      <c r="F304" s="77">
        <v>0</v>
      </c>
      <c r="G304" s="82">
        <v>0</v>
      </c>
      <c r="H304" s="154"/>
      <c r="I304" s="159"/>
      <c r="J304" s="166"/>
      <c r="K304" s="110"/>
      <c r="L304" s="102"/>
      <c r="M304" s="102"/>
      <c r="N304" s="36"/>
      <c r="O304" s="36"/>
      <c r="P304" s="36"/>
    </row>
    <row r="305" spans="1:16" ht="15" customHeight="1" x14ac:dyDescent="0.3">
      <c r="A305" s="140"/>
      <c r="B305" s="117"/>
      <c r="C305" s="45" t="s">
        <v>159</v>
      </c>
      <c r="D305" s="77">
        <v>0</v>
      </c>
      <c r="E305" s="77">
        <v>0</v>
      </c>
      <c r="F305" s="77">
        <v>0</v>
      </c>
      <c r="G305" s="82">
        <v>0</v>
      </c>
      <c r="H305" s="155"/>
      <c r="I305" s="159"/>
      <c r="J305" s="166"/>
      <c r="K305" s="111"/>
      <c r="L305" s="102"/>
      <c r="M305" s="102"/>
      <c r="N305" s="36"/>
      <c r="O305" s="36"/>
      <c r="P305" s="36"/>
    </row>
    <row r="306" spans="1:16" ht="18" customHeight="1" x14ac:dyDescent="0.3">
      <c r="A306" s="138" t="s">
        <v>375</v>
      </c>
      <c r="B306" s="115" t="s">
        <v>376</v>
      </c>
      <c r="C306" s="44" t="s">
        <v>161</v>
      </c>
      <c r="D306" s="48">
        <f>SUM(D307:D310)</f>
        <v>0</v>
      </c>
      <c r="E306" s="77">
        <v>0</v>
      </c>
      <c r="F306" s="77">
        <v>0</v>
      </c>
      <c r="G306" s="82">
        <v>0</v>
      </c>
      <c r="H306" s="124" t="s">
        <v>377</v>
      </c>
      <c r="I306" s="144" t="s">
        <v>95</v>
      </c>
      <c r="J306" s="144" t="s">
        <v>271</v>
      </c>
      <c r="K306" s="109" t="s">
        <v>352</v>
      </c>
      <c r="L306" s="101" t="s">
        <v>508</v>
      </c>
      <c r="M306" s="101">
        <v>826</v>
      </c>
      <c r="N306" s="36"/>
      <c r="O306" s="36"/>
      <c r="P306" s="36"/>
    </row>
    <row r="307" spans="1:16" ht="15" customHeight="1" x14ac:dyDescent="0.3">
      <c r="A307" s="139"/>
      <c r="B307" s="116"/>
      <c r="C307" s="45" t="s">
        <v>225</v>
      </c>
      <c r="D307" s="77">
        <v>0</v>
      </c>
      <c r="E307" s="77">
        <v>0</v>
      </c>
      <c r="F307" s="77">
        <v>0</v>
      </c>
      <c r="G307" s="82">
        <v>0</v>
      </c>
      <c r="H307" s="154"/>
      <c r="I307" s="159"/>
      <c r="J307" s="102"/>
      <c r="K307" s="110"/>
      <c r="L307" s="102"/>
      <c r="M307" s="102"/>
      <c r="N307" s="36"/>
      <c r="O307" s="36"/>
      <c r="P307" s="36"/>
    </row>
    <row r="308" spans="1:16" ht="15" customHeight="1" x14ac:dyDescent="0.3">
      <c r="A308" s="139"/>
      <c r="B308" s="116"/>
      <c r="C308" s="45" t="s">
        <v>227</v>
      </c>
      <c r="D308" s="77">
        <v>0</v>
      </c>
      <c r="E308" s="77">
        <v>0</v>
      </c>
      <c r="F308" s="77">
        <v>0</v>
      </c>
      <c r="G308" s="82">
        <v>0</v>
      </c>
      <c r="H308" s="154"/>
      <c r="I308" s="159"/>
      <c r="J308" s="102"/>
      <c r="K308" s="110"/>
      <c r="L308" s="102"/>
      <c r="M308" s="102"/>
      <c r="N308" s="36"/>
      <c r="O308" s="36"/>
      <c r="P308" s="36"/>
    </row>
    <row r="309" spans="1:16" ht="15" customHeight="1" x14ac:dyDescent="0.3">
      <c r="A309" s="139"/>
      <c r="B309" s="116"/>
      <c r="C309" s="45" t="s">
        <v>160</v>
      </c>
      <c r="D309" s="77">
        <v>0</v>
      </c>
      <c r="E309" s="77">
        <v>0</v>
      </c>
      <c r="F309" s="77">
        <v>0</v>
      </c>
      <c r="G309" s="82">
        <v>0</v>
      </c>
      <c r="H309" s="154"/>
      <c r="I309" s="159"/>
      <c r="J309" s="102"/>
      <c r="K309" s="110"/>
      <c r="L309" s="102"/>
      <c r="M309" s="102"/>
      <c r="N309" s="36"/>
      <c r="O309" s="36"/>
      <c r="P309" s="36"/>
    </row>
    <row r="310" spans="1:16" ht="36.75" customHeight="1" x14ac:dyDescent="0.3">
      <c r="A310" s="140"/>
      <c r="B310" s="117"/>
      <c r="C310" s="45" t="s">
        <v>159</v>
      </c>
      <c r="D310" s="77">
        <v>0</v>
      </c>
      <c r="E310" s="77">
        <v>0</v>
      </c>
      <c r="F310" s="77">
        <v>0</v>
      </c>
      <c r="G310" s="82">
        <v>0</v>
      </c>
      <c r="H310" s="155"/>
      <c r="I310" s="159"/>
      <c r="J310" s="102"/>
      <c r="K310" s="111"/>
      <c r="L310" s="102"/>
      <c r="M310" s="102"/>
      <c r="N310" s="36"/>
      <c r="O310" s="36"/>
      <c r="P310" s="36"/>
    </row>
    <row r="311" spans="1:16" ht="25.5" customHeight="1" x14ac:dyDescent="0.3">
      <c r="A311" s="168" t="s">
        <v>182</v>
      </c>
      <c r="B311" s="118" t="s">
        <v>141</v>
      </c>
      <c r="C311" s="44" t="s">
        <v>161</v>
      </c>
      <c r="D311" s="48">
        <f>SUM(D312:D315)</f>
        <v>52319.167999999998</v>
      </c>
      <c r="E311" s="48">
        <f t="shared" ref="E311:G311" si="30">SUM(E312:E315)</f>
        <v>32915.055999999997</v>
      </c>
      <c r="F311" s="48">
        <f t="shared" si="30"/>
        <v>32744.424999999999</v>
      </c>
      <c r="G311" s="81">
        <f t="shared" si="30"/>
        <v>62.58590541806781</v>
      </c>
      <c r="H311" s="124"/>
      <c r="I311" s="85" t="s">
        <v>223</v>
      </c>
      <c r="J311" s="83">
        <v>3</v>
      </c>
      <c r="K311" s="109" t="s">
        <v>378</v>
      </c>
      <c r="L311" s="101"/>
      <c r="M311" s="101">
        <v>826</v>
      </c>
      <c r="N311" s="36"/>
      <c r="O311" s="36"/>
      <c r="P311" s="36"/>
    </row>
    <row r="312" spans="1:16" ht="22.5" customHeight="1" x14ac:dyDescent="0.3">
      <c r="A312" s="169"/>
      <c r="B312" s="119"/>
      <c r="C312" s="45" t="s">
        <v>225</v>
      </c>
      <c r="D312" s="77">
        <f>D317+D322</f>
        <v>52319.167999999998</v>
      </c>
      <c r="E312" s="77">
        <f t="shared" ref="D312:G315" si="31">E317+E322</f>
        <v>32915.055999999997</v>
      </c>
      <c r="F312" s="77">
        <f t="shared" si="31"/>
        <v>32744.424999999999</v>
      </c>
      <c r="G312" s="82">
        <f>F312/D312*100</f>
        <v>62.58590541806781</v>
      </c>
      <c r="H312" s="154"/>
      <c r="I312" s="79" t="s">
        <v>226</v>
      </c>
      <c r="J312" s="71">
        <v>0</v>
      </c>
      <c r="K312" s="110"/>
      <c r="L312" s="102"/>
      <c r="M312" s="102"/>
      <c r="N312" s="36"/>
      <c r="O312" s="36"/>
      <c r="P312" s="36"/>
    </row>
    <row r="313" spans="1:16" ht="21.75" customHeight="1" x14ac:dyDescent="0.3">
      <c r="A313" s="169"/>
      <c r="B313" s="119"/>
      <c r="C313" s="45" t="s">
        <v>227</v>
      </c>
      <c r="D313" s="77">
        <f t="shared" si="31"/>
        <v>0</v>
      </c>
      <c r="E313" s="77">
        <f t="shared" si="31"/>
        <v>0</v>
      </c>
      <c r="F313" s="77">
        <f t="shared" si="31"/>
        <v>0</v>
      </c>
      <c r="G313" s="82">
        <f t="shared" si="31"/>
        <v>0</v>
      </c>
      <c r="H313" s="154"/>
      <c r="I313" s="79" t="s">
        <v>228</v>
      </c>
      <c r="J313" s="71">
        <v>3</v>
      </c>
      <c r="K313" s="110"/>
      <c r="L313" s="102"/>
      <c r="M313" s="102"/>
      <c r="N313" s="36"/>
      <c r="O313" s="36"/>
      <c r="P313" s="36"/>
    </row>
    <row r="314" spans="1:16" ht="20.25" customHeight="1" x14ac:dyDescent="0.3">
      <c r="A314" s="169"/>
      <c r="B314" s="119"/>
      <c r="C314" s="45" t="s">
        <v>160</v>
      </c>
      <c r="D314" s="77">
        <f t="shared" si="31"/>
        <v>0</v>
      </c>
      <c r="E314" s="77">
        <f t="shared" si="31"/>
        <v>0</v>
      </c>
      <c r="F314" s="77">
        <f t="shared" si="31"/>
        <v>0</v>
      </c>
      <c r="G314" s="82">
        <f t="shared" si="31"/>
        <v>0</v>
      </c>
      <c r="H314" s="154"/>
      <c r="I314" s="79" t="s">
        <v>229</v>
      </c>
      <c r="J314" s="71">
        <v>0</v>
      </c>
      <c r="K314" s="110"/>
      <c r="L314" s="102"/>
      <c r="M314" s="102"/>
      <c r="N314" s="36"/>
      <c r="O314" s="36"/>
      <c r="P314" s="36"/>
    </row>
    <row r="315" spans="1:16" ht="20.25" customHeight="1" x14ac:dyDescent="0.3">
      <c r="A315" s="170"/>
      <c r="B315" s="120"/>
      <c r="C315" s="45" t="s">
        <v>159</v>
      </c>
      <c r="D315" s="77">
        <f t="shared" si="31"/>
        <v>0</v>
      </c>
      <c r="E315" s="77">
        <f t="shared" si="31"/>
        <v>0</v>
      </c>
      <c r="F315" s="77">
        <f t="shared" si="31"/>
        <v>0</v>
      </c>
      <c r="G315" s="82">
        <f t="shared" si="31"/>
        <v>0</v>
      </c>
      <c r="H315" s="155"/>
      <c r="I315" s="79" t="s">
        <v>230</v>
      </c>
      <c r="J315" s="80">
        <f>(J312+0.5*J313)/J311</f>
        <v>0.5</v>
      </c>
      <c r="K315" s="111"/>
      <c r="L315" s="102"/>
      <c r="M315" s="102"/>
      <c r="N315" s="36"/>
      <c r="O315" s="36"/>
      <c r="P315" s="36"/>
    </row>
    <row r="316" spans="1:16" ht="38.25" customHeight="1" x14ac:dyDescent="0.3">
      <c r="A316" s="138" t="s">
        <v>379</v>
      </c>
      <c r="B316" s="118" t="s">
        <v>380</v>
      </c>
      <c r="C316" s="44" t="s">
        <v>161</v>
      </c>
      <c r="D316" s="77">
        <f>SUM(D317:D320)</f>
        <v>51686.127999999997</v>
      </c>
      <c r="E316" s="77">
        <f t="shared" ref="E316:F316" si="32">SUM(E317:E320)</f>
        <v>32632.429</v>
      </c>
      <c r="F316" s="77">
        <f t="shared" si="32"/>
        <v>32463.3</v>
      </c>
      <c r="G316" s="82">
        <f>F316/D316*100</f>
        <v>62.808535396576815</v>
      </c>
      <c r="H316" s="124" t="s">
        <v>381</v>
      </c>
      <c r="I316" s="130" t="s">
        <v>444</v>
      </c>
      <c r="J316" s="160" t="s">
        <v>271</v>
      </c>
      <c r="K316" s="109" t="s">
        <v>378</v>
      </c>
      <c r="L316" s="163" t="s">
        <v>445</v>
      </c>
      <c r="M316" s="101">
        <v>826</v>
      </c>
      <c r="N316" s="36"/>
      <c r="O316" s="36"/>
      <c r="P316" s="36"/>
    </row>
    <row r="317" spans="1:16" ht="20.25" customHeight="1" x14ac:dyDescent="0.3">
      <c r="A317" s="139"/>
      <c r="B317" s="119"/>
      <c r="C317" s="45" t="s">
        <v>225</v>
      </c>
      <c r="D317" s="77">
        <v>51686.127999999997</v>
      </c>
      <c r="E317" s="77">
        <v>32632.429</v>
      </c>
      <c r="F317" s="77">
        <v>32463.3</v>
      </c>
      <c r="G317" s="82">
        <f>G316</f>
        <v>62.808535396576815</v>
      </c>
      <c r="H317" s="154"/>
      <c r="I317" s="162"/>
      <c r="J317" s="161"/>
      <c r="K317" s="110"/>
      <c r="L317" s="164"/>
      <c r="M317" s="102"/>
      <c r="N317" s="36"/>
      <c r="O317" s="36"/>
      <c r="P317" s="36"/>
    </row>
    <row r="318" spans="1:16" ht="15" customHeight="1" x14ac:dyDescent="0.3">
      <c r="A318" s="139"/>
      <c r="B318" s="119"/>
      <c r="C318" s="45" t="s">
        <v>227</v>
      </c>
      <c r="D318" s="77">
        <v>0</v>
      </c>
      <c r="E318" s="77">
        <v>0</v>
      </c>
      <c r="F318" s="77">
        <v>0</v>
      </c>
      <c r="G318" s="82">
        <v>0</v>
      </c>
      <c r="H318" s="154"/>
      <c r="I318" s="162"/>
      <c r="J318" s="161"/>
      <c r="K318" s="110"/>
      <c r="L318" s="164"/>
      <c r="M318" s="102"/>
      <c r="N318" s="36"/>
      <c r="O318" s="36"/>
      <c r="P318" s="36"/>
    </row>
    <row r="319" spans="1:16" ht="15" customHeight="1" x14ac:dyDescent="0.3">
      <c r="A319" s="139"/>
      <c r="B319" s="119"/>
      <c r="C319" s="45" t="s">
        <v>160</v>
      </c>
      <c r="D319" s="77">
        <v>0</v>
      </c>
      <c r="E319" s="77">
        <v>0</v>
      </c>
      <c r="F319" s="77">
        <v>0</v>
      </c>
      <c r="G319" s="82">
        <v>0</v>
      </c>
      <c r="H319" s="154"/>
      <c r="I319" s="162"/>
      <c r="J319" s="161"/>
      <c r="K319" s="110"/>
      <c r="L319" s="164"/>
      <c r="M319" s="102"/>
      <c r="N319" s="36"/>
      <c r="O319" s="36"/>
      <c r="P319" s="36"/>
    </row>
    <row r="320" spans="1:16" ht="187.5" customHeight="1" x14ac:dyDescent="0.3">
      <c r="A320" s="140"/>
      <c r="B320" s="120"/>
      <c r="C320" s="45" t="s">
        <v>159</v>
      </c>
      <c r="D320" s="77">
        <v>0</v>
      </c>
      <c r="E320" s="77">
        <v>0</v>
      </c>
      <c r="F320" s="77">
        <v>0</v>
      </c>
      <c r="G320" s="82">
        <v>0</v>
      </c>
      <c r="H320" s="155"/>
      <c r="I320" s="162"/>
      <c r="J320" s="161"/>
      <c r="K320" s="111"/>
      <c r="L320" s="165"/>
      <c r="M320" s="102"/>
      <c r="N320" s="36"/>
      <c r="O320" s="36"/>
      <c r="P320" s="36"/>
    </row>
    <row r="321" spans="1:16" ht="33" customHeight="1" x14ac:dyDescent="0.3">
      <c r="A321" s="138" t="s">
        <v>382</v>
      </c>
      <c r="B321" s="118" t="s">
        <v>384</v>
      </c>
      <c r="C321" s="44" t="s">
        <v>161</v>
      </c>
      <c r="D321" s="48">
        <f>SUM(D322:D325)</f>
        <v>633.04</v>
      </c>
      <c r="E321" s="48">
        <f t="shared" ref="E321:G321" si="33">SUM(E322:E325)</f>
        <v>282.62700000000001</v>
      </c>
      <c r="F321" s="48">
        <f t="shared" si="33"/>
        <v>281.125</v>
      </c>
      <c r="G321" s="81">
        <f t="shared" si="33"/>
        <v>44.408726146846959</v>
      </c>
      <c r="H321" s="124" t="s">
        <v>385</v>
      </c>
      <c r="I321" s="144" t="s">
        <v>142</v>
      </c>
      <c r="J321" s="160" t="s">
        <v>271</v>
      </c>
      <c r="K321" s="109" t="s">
        <v>378</v>
      </c>
      <c r="L321" s="101" t="s">
        <v>96</v>
      </c>
      <c r="M321" s="101">
        <v>826</v>
      </c>
      <c r="N321" s="36"/>
      <c r="O321" s="36"/>
      <c r="P321" s="36"/>
    </row>
    <row r="322" spans="1:16" ht="22.5" customHeight="1" x14ac:dyDescent="0.3">
      <c r="A322" s="139"/>
      <c r="B322" s="119"/>
      <c r="C322" s="45" t="s">
        <v>225</v>
      </c>
      <c r="D322" s="77">
        <v>633.04</v>
      </c>
      <c r="E322" s="77">
        <v>282.62700000000001</v>
      </c>
      <c r="F322" s="77">
        <v>281.125</v>
      </c>
      <c r="G322" s="56">
        <f>F322/D322*100</f>
        <v>44.408726146846959</v>
      </c>
      <c r="H322" s="154"/>
      <c r="I322" s="159"/>
      <c r="J322" s="161"/>
      <c r="K322" s="110"/>
      <c r="L322" s="159"/>
      <c r="M322" s="102"/>
      <c r="N322" s="36"/>
      <c r="O322" s="36"/>
      <c r="P322" s="36"/>
    </row>
    <row r="323" spans="1:16" ht="15" customHeight="1" x14ac:dyDescent="0.3">
      <c r="A323" s="139"/>
      <c r="B323" s="119"/>
      <c r="C323" s="45" t="s">
        <v>227</v>
      </c>
      <c r="D323" s="77">
        <v>0</v>
      </c>
      <c r="E323" s="77">
        <v>0</v>
      </c>
      <c r="F323" s="77">
        <v>0</v>
      </c>
      <c r="G323" s="82">
        <v>0</v>
      </c>
      <c r="H323" s="154"/>
      <c r="I323" s="159"/>
      <c r="J323" s="161"/>
      <c r="K323" s="110"/>
      <c r="L323" s="159"/>
      <c r="M323" s="102"/>
      <c r="N323" s="36"/>
      <c r="O323" s="36"/>
      <c r="P323" s="36"/>
    </row>
    <row r="324" spans="1:16" ht="20.25" customHeight="1" x14ac:dyDescent="0.3">
      <c r="A324" s="139"/>
      <c r="B324" s="119"/>
      <c r="C324" s="45" t="s">
        <v>160</v>
      </c>
      <c r="D324" s="77">
        <v>0</v>
      </c>
      <c r="E324" s="77">
        <v>0</v>
      </c>
      <c r="F324" s="77">
        <v>0</v>
      </c>
      <c r="G324" s="82">
        <v>0</v>
      </c>
      <c r="H324" s="154"/>
      <c r="I324" s="159"/>
      <c r="J324" s="161"/>
      <c r="K324" s="110"/>
      <c r="L324" s="159"/>
      <c r="M324" s="102"/>
      <c r="N324" s="36"/>
      <c r="O324" s="36"/>
      <c r="P324" s="36"/>
    </row>
    <row r="325" spans="1:16" ht="15" customHeight="1" x14ac:dyDescent="0.3">
      <c r="A325" s="140"/>
      <c r="B325" s="120"/>
      <c r="C325" s="45" t="s">
        <v>159</v>
      </c>
      <c r="D325" s="77">
        <v>0</v>
      </c>
      <c r="E325" s="77">
        <v>0</v>
      </c>
      <c r="F325" s="77">
        <v>0</v>
      </c>
      <c r="G325" s="82">
        <v>0</v>
      </c>
      <c r="H325" s="155"/>
      <c r="I325" s="159"/>
      <c r="J325" s="161"/>
      <c r="K325" s="111"/>
      <c r="L325" s="159"/>
      <c r="M325" s="102"/>
      <c r="N325" s="36"/>
      <c r="O325" s="36"/>
      <c r="P325" s="36"/>
    </row>
    <row r="326" spans="1:16" ht="42.75" customHeight="1" x14ac:dyDescent="0.3">
      <c r="A326" s="138" t="s">
        <v>386</v>
      </c>
      <c r="B326" s="118" t="s">
        <v>387</v>
      </c>
      <c r="C326" s="44" t="s">
        <v>161</v>
      </c>
      <c r="D326" s="48">
        <f>SUM(D327:D330)</f>
        <v>0</v>
      </c>
      <c r="E326" s="77">
        <v>0</v>
      </c>
      <c r="F326" s="77">
        <v>0</v>
      </c>
      <c r="G326" s="82">
        <v>0</v>
      </c>
      <c r="H326" s="127" t="s">
        <v>388</v>
      </c>
      <c r="I326" s="156" t="s">
        <v>446</v>
      </c>
      <c r="J326" s="144" t="s">
        <v>271</v>
      </c>
      <c r="K326" s="109" t="s">
        <v>378</v>
      </c>
      <c r="L326" s="101" t="s">
        <v>505</v>
      </c>
      <c r="M326" s="101">
        <v>826</v>
      </c>
      <c r="N326" s="36"/>
      <c r="O326" s="36"/>
      <c r="P326" s="36"/>
    </row>
    <row r="327" spans="1:16" ht="28.5" customHeight="1" x14ac:dyDescent="0.3">
      <c r="A327" s="139"/>
      <c r="B327" s="119"/>
      <c r="C327" s="45" t="s">
        <v>225</v>
      </c>
      <c r="D327" s="77">
        <v>0</v>
      </c>
      <c r="E327" s="77">
        <v>0</v>
      </c>
      <c r="F327" s="77">
        <v>0</v>
      </c>
      <c r="G327" s="82">
        <v>0</v>
      </c>
      <c r="H327" s="154"/>
      <c r="I327" s="157"/>
      <c r="J327" s="102"/>
      <c r="K327" s="110"/>
      <c r="L327" s="102"/>
      <c r="M327" s="102"/>
      <c r="N327" s="36"/>
      <c r="O327" s="36"/>
      <c r="P327" s="36"/>
    </row>
    <row r="328" spans="1:16" ht="28.5" customHeight="1" x14ac:dyDescent="0.3">
      <c r="A328" s="139"/>
      <c r="B328" s="119"/>
      <c r="C328" s="45" t="s">
        <v>227</v>
      </c>
      <c r="D328" s="77">
        <v>0</v>
      </c>
      <c r="E328" s="77">
        <v>0</v>
      </c>
      <c r="F328" s="77">
        <v>0</v>
      </c>
      <c r="G328" s="82">
        <v>0</v>
      </c>
      <c r="H328" s="154"/>
      <c r="I328" s="157"/>
      <c r="J328" s="102"/>
      <c r="K328" s="110"/>
      <c r="L328" s="102"/>
      <c r="M328" s="102"/>
      <c r="N328" s="36"/>
      <c r="O328" s="36"/>
      <c r="P328" s="36"/>
    </row>
    <row r="329" spans="1:16" ht="27" customHeight="1" x14ac:dyDescent="0.3">
      <c r="A329" s="139"/>
      <c r="B329" s="119"/>
      <c r="C329" s="45" t="s">
        <v>160</v>
      </c>
      <c r="D329" s="77">
        <v>0</v>
      </c>
      <c r="E329" s="77">
        <v>0</v>
      </c>
      <c r="F329" s="77">
        <v>0</v>
      </c>
      <c r="G329" s="82">
        <v>0</v>
      </c>
      <c r="H329" s="154"/>
      <c r="I329" s="157"/>
      <c r="J329" s="102"/>
      <c r="K329" s="110"/>
      <c r="L329" s="102"/>
      <c r="M329" s="102"/>
      <c r="N329" s="36"/>
      <c r="O329" s="36"/>
      <c r="P329" s="36"/>
    </row>
    <row r="330" spans="1:16" x14ac:dyDescent="0.3">
      <c r="A330" s="140"/>
      <c r="B330" s="120"/>
      <c r="C330" s="45" t="s">
        <v>159</v>
      </c>
      <c r="D330" s="77">
        <v>0</v>
      </c>
      <c r="E330" s="77">
        <v>0</v>
      </c>
      <c r="F330" s="77">
        <v>0</v>
      </c>
      <c r="G330" s="82">
        <v>0</v>
      </c>
      <c r="H330" s="155"/>
      <c r="I330" s="158"/>
      <c r="J330" s="102"/>
      <c r="K330" s="111"/>
      <c r="L330" s="102"/>
      <c r="M330" s="102"/>
      <c r="N330" s="36"/>
      <c r="O330" s="36"/>
      <c r="P330" s="36"/>
    </row>
    <row r="331" spans="1:16" s="24" customFormat="1" ht="18.75" customHeight="1" x14ac:dyDescent="0.25">
      <c r="A331" s="138" t="s">
        <v>389</v>
      </c>
      <c r="B331" s="135" t="s">
        <v>185</v>
      </c>
      <c r="C331" s="47" t="s">
        <v>161</v>
      </c>
      <c r="D331" s="48">
        <f>SUM(D332:D335)</f>
        <v>340506.5</v>
      </c>
      <c r="E331" s="48">
        <f>SUM(E332:E335)</f>
        <v>83775.009999999995</v>
      </c>
      <c r="F331" s="48">
        <f>SUM(F332:F335)</f>
        <v>83775.009999999995</v>
      </c>
      <c r="G331" s="86">
        <f>F331/D331</f>
        <v>0.24603057504041773</v>
      </c>
      <c r="H331" s="103"/>
      <c r="I331" s="50" t="s">
        <v>223</v>
      </c>
      <c r="J331" s="46">
        <f>SUM(J332:J334)</f>
        <v>28</v>
      </c>
      <c r="K331" s="109" t="s">
        <v>390</v>
      </c>
      <c r="L331" s="103"/>
      <c r="M331" s="103">
        <v>827</v>
      </c>
      <c r="N331" s="41"/>
      <c r="O331" s="41"/>
      <c r="P331" s="41"/>
    </row>
    <row r="332" spans="1:16" s="24" customFormat="1" ht="18.75" customHeight="1" x14ac:dyDescent="0.25">
      <c r="A332" s="139"/>
      <c r="B332" s="136"/>
      <c r="C332" s="52" t="s">
        <v>225</v>
      </c>
      <c r="D332" s="77">
        <f t="shared" ref="D332:F335" si="34">D337+D387+D402+D437+D467+D492</f>
        <v>52826.400000000001</v>
      </c>
      <c r="E332" s="77">
        <f t="shared" si="34"/>
        <v>6830.38</v>
      </c>
      <c r="F332" s="77">
        <f t="shared" si="34"/>
        <v>6830.38</v>
      </c>
      <c r="G332" s="86">
        <f>F332/D332</f>
        <v>0.12929860827162176</v>
      </c>
      <c r="H332" s="104"/>
      <c r="I332" s="50" t="s">
        <v>226</v>
      </c>
      <c r="J332" s="46">
        <f>J337+J387+J402+J437+J467+J492</f>
        <v>5</v>
      </c>
      <c r="K332" s="110"/>
      <c r="L332" s="104"/>
      <c r="M332" s="104"/>
      <c r="N332" s="41"/>
      <c r="O332" s="41"/>
      <c r="P332" s="41"/>
    </row>
    <row r="333" spans="1:16" s="24" customFormat="1" ht="18.75" customHeight="1" x14ac:dyDescent="0.25">
      <c r="A333" s="139"/>
      <c r="B333" s="136"/>
      <c r="C333" s="52" t="s">
        <v>227</v>
      </c>
      <c r="D333" s="77">
        <f t="shared" si="34"/>
        <v>103836.3</v>
      </c>
      <c r="E333" s="77">
        <f t="shared" si="34"/>
        <v>7093.43</v>
      </c>
      <c r="F333" s="77">
        <f t="shared" si="34"/>
        <v>7093.43</v>
      </c>
      <c r="G333" s="86">
        <f>F333/D333</f>
        <v>6.8313585903966148E-2</v>
      </c>
      <c r="H333" s="104"/>
      <c r="I333" s="50" t="s">
        <v>228</v>
      </c>
      <c r="J333" s="46">
        <f>J338+J388+J403+J438+J468+J493</f>
        <v>17</v>
      </c>
      <c r="K333" s="110"/>
      <c r="L333" s="104"/>
      <c r="M333" s="104"/>
      <c r="N333" s="41"/>
      <c r="O333" s="41"/>
      <c r="P333" s="41"/>
    </row>
    <row r="334" spans="1:16" s="24" customFormat="1" ht="18.75" customHeight="1" x14ac:dyDescent="0.25">
      <c r="A334" s="139"/>
      <c r="B334" s="136"/>
      <c r="C334" s="52" t="s">
        <v>160</v>
      </c>
      <c r="D334" s="77">
        <f t="shared" si="34"/>
        <v>0</v>
      </c>
      <c r="E334" s="77">
        <f t="shared" si="34"/>
        <v>0</v>
      </c>
      <c r="F334" s="77">
        <f t="shared" si="34"/>
        <v>0</v>
      </c>
      <c r="G334" s="86" t="e">
        <f>F334/D334</f>
        <v>#DIV/0!</v>
      </c>
      <c r="H334" s="104"/>
      <c r="I334" s="50" t="s">
        <v>229</v>
      </c>
      <c r="J334" s="46">
        <f>J339+J389+J404+J439+J469+J494</f>
        <v>6</v>
      </c>
      <c r="K334" s="110"/>
      <c r="L334" s="104"/>
      <c r="M334" s="104"/>
      <c r="N334" s="41"/>
      <c r="O334" s="41"/>
      <c r="P334" s="41"/>
    </row>
    <row r="335" spans="1:16" s="24" customFormat="1" ht="18.75" customHeight="1" x14ac:dyDescent="0.25">
      <c r="A335" s="140"/>
      <c r="B335" s="137"/>
      <c r="C335" s="52" t="s">
        <v>159</v>
      </c>
      <c r="D335" s="77">
        <f t="shared" si="34"/>
        <v>183843.8</v>
      </c>
      <c r="E335" s="77">
        <f t="shared" si="34"/>
        <v>69851.199999999997</v>
      </c>
      <c r="F335" s="77">
        <f t="shared" si="34"/>
        <v>69851.199999999997</v>
      </c>
      <c r="G335" s="86">
        <f t="shared" ref="G335:G398" si="35">F335/D335</f>
        <v>0.37994863030463905</v>
      </c>
      <c r="H335" s="105"/>
      <c r="I335" s="50" t="s">
        <v>230</v>
      </c>
      <c r="J335" s="49">
        <f>(J332+J333/2)/J331</f>
        <v>0.48214285714285715</v>
      </c>
      <c r="K335" s="111"/>
      <c r="L335" s="105"/>
      <c r="M335" s="105"/>
      <c r="N335" s="41"/>
      <c r="O335" s="41"/>
      <c r="P335" s="41"/>
    </row>
    <row r="336" spans="1:16" s="24" customFormat="1" ht="30" customHeight="1" x14ac:dyDescent="0.25">
      <c r="A336" s="138" t="s">
        <v>186</v>
      </c>
      <c r="B336" s="135" t="s">
        <v>391</v>
      </c>
      <c r="C336" s="87" t="s">
        <v>161</v>
      </c>
      <c r="D336" s="48">
        <f>SUM(D337:D340)</f>
        <v>0</v>
      </c>
      <c r="E336" s="48">
        <f>SUM(E337:E340)</f>
        <v>0</v>
      </c>
      <c r="F336" s="48">
        <f>SUM(F337:F340)</f>
        <v>0</v>
      </c>
      <c r="G336" s="86" t="e">
        <f t="shared" si="35"/>
        <v>#DIV/0!</v>
      </c>
      <c r="H336" s="103" t="s">
        <v>392</v>
      </c>
      <c r="I336" s="50" t="s">
        <v>223</v>
      </c>
      <c r="J336" s="46">
        <f>SUM(J337:J339)</f>
        <v>9</v>
      </c>
      <c r="K336" s="109" t="s">
        <v>393</v>
      </c>
      <c r="L336" s="103"/>
      <c r="M336" s="103">
        <v>827</v>
      </c>
      <c r="N336" s="41"/>
      <c r="O336" s="41"/>
      <c r="P336" s="41"/>
    </row>
    <row r="337" spans="1:16" s="24" customFormat="1" ht="30" customHeight="1" x14ac:dyDescent="0.25">
      <c r="A337" s="139"/>
      <c r="B337" s="136"/>
      <c r="C337" s="52" t="s">
        <v>225</v>
      </c>
      <c r="D337" s="48">
        <f>D342+D347+D352+D357+D362+D367+D372+D377+D382</f>
        <v>0</v>
      </c>
      <c r="E337" s="48">
        <f t="shared" ref="E337:F337" si="36">E342+E347+E352+E357+E362+E367+E372+E377+E382</f>
        <v>0</v>
      </c>
      <c r="F337" s="48">
        <f t="shared" si="36"/>
        <v>0</v>
      </c>
      <c r="G337" s="86" t="e">
        <f t="shared" si="35"/>
        <v>#DIV/0!</v>
      </c>
      <c r="H337" s="104"/>
      <c r="I337" s="50" t="s">
        <v>226</v>
      </c>
      <c r="J337" s="46">
        <v>2</v>
      </c>
      <c r="K337" s="110"/>
      <c r="L337" s="104"/>
      <c r="M337" s="104"/>
      <c r="N337" s="41"/>
      <c r="O337" s="41"/>
      <c r="P337" s="41"/>
    </row>
    <row r="338" spans="1:16" s="24" customFormat="1" ht="30" customHeight="1" x14ac:dyDescent="0.25">
      <c r="A338" s="139"/>
      <c r="B338" s="136"/>
      <c r="C338" s="52" t="s">
        <v>227</v>
      </c>
      <c r="D338" s="48">
        <f t="shared" ref="D338:F340" si="37">D343+D348+D353+D358+D363+D368+D373+D378+D383</f>
        <v>0</v>
      </c>
      <c r="E338" s="48">
        <f t="shared" si="37"/>
        <v>0</v>
      </c>
      <c r="F338" s="48">
        <f t="shared" si="37"/>
        <v>0</v>
      </c>
      <c r="G338" s="86" t="e">
        <f t="shared" si="35"/>
        <v>#DIV/0!</v>
      </c>
      <c r="H338" s="104"/>
      <c r="I338" s="50" t="s">
        <v>228</v>
      </c>
      <c r="J338" s="46">
        <v>5</v>
      </c>
      <c r="K338" s="110"/>
      <c r="L338" s="104"/>
      <c r="M338" s="104"/>
      <c r="N338" s="41"/>
      <c r="O338" s="41"/>
      <c r="P338" s="41"/>
    </row>
    <row r="339" spans="1:16" s="24" customFormat="1" ht="30" customHeight="1" x14ac:dyDescent="0.25">
      <c r="A339" s="139"/>
      <c r="B339" s="136"/>
      <c r="C339" s="52" t="s">
        <v>160</v>
      </c>
      <c r="D339" s="48">
        <f t="shared" si="37"/>
        <v>0</v>
      </c>
      <c r="E339" s="48">
        <f t="shared" si="37"/>
        <v>0</v>
      </c>
      <c r="F339" s="48">
        <f t="shared" si="37"/>
        <v>0</v>
      </c>
      <c r="G339" s="86" t="e">
        <f t="shared" si="35"/>
        <v>#DIV/0!</v>
      </c>
      <c r="H339" s="104"/>
      <c r="I339" s="50" t="s">
        <v>229</v>
      </c>
      <c r="J339" s="46">
        <v>2</v>
      </c>
      <c r="K339" s="110"/>
      <c r="L339" s="104"/>
      <c r="M339" s="104"/>
      <c r="N339" s="41"/>
      <c r="O339" s="41"/>
      <c r="P339" s="41"/>
    </row>
    <row r="340" spans="1:16" s="24" customFormat="1" ht="30" customHeight="1" x14ac:dyDescent="0.25">
      <c r="A340" s="140"/>
      <c r="B340" s="137"/>
      <c r="C340" s="52" t="s">
        <v>159</v>
      </c>
      <c r="D340" s="48">
        <f t="shared" si="37"/>
        <v>0</v>
      </c>
      <c r="E340" s="48">
        <f t="shared" si="37"/>
        <v>0</v>
      </c>
      <c r="F340" s="48">
        <f t="shared" si="37"/>
        <v>0</v>
      </c>
      <c r="G340" s="86" t="e">
        <f t="shared" si="35"/>
        <v>#DIV/0!</v>
      </c>
      <c r="H340" s="105"/>
      <c r="I340" s="50" t="s">
        <v>230</v>
      </c>
      <c r="J340" s="49">
        <f>(J337+J338/2)/J336</f>
        <v>0.5</v>
      </c>
      <c r="K340" s="111"/>
      <c r="L340" s="105"/>
      <c r="M340" s="105"/>
      <c r="N340" s="41"/>
      <c r="O340" s="41"/>
      <c r="P340" s="41"/>
    </row>
    <row r="341" spans="1:16" s="24" customFormat="1" ht="22.5" customHeight="1" x14ac:dyDescent="0.25">
      <c r="A341" s="138" t="s">
        <v>394</v>
      </c>
      <c r="B341" s="135" t="s">
        <v>396</v>
      </c>
      <c r="C341" s="87" t="s">
        <v>161</v>
      </c>
      <c r="D341" s="48">
        <f>SUM(D342:D345)</f>
        <v>0</v>
      </c>
      <c r="E341" s="48">
        <f>SUM(E342:E345)</f>
        <v>0</v>
      </c>
      <c r="F341" s="48">
        <f>SUM(F342:F345)</f>
        <v>0</v>
      </c>
      <c r="G341" s="86" t="e">
        <f t="shared" si="35"/>
        <v>#DIV/0!</v>
      </c>
      <c r="H341" s="103" t="s">
        <v>397</v>
      </c>
      <c r="I341" s="115" t="s">
        <v>462</v>
      </c>
      <c r="J341" s="103" t="s">
        <v>271</v>
      </c>
      <c r="K341" s="109" t="s">
        <v>398</v>
      </c>
      <c r="L341" s="115" t="s">
        <v>130</v>
      </c>
      <c r="M341" s="103">
        <v>827</v>
      </c>
      <c r="N341" s="41"/>
      <c r="O341" s="41"/>
      <c r="P341" s="41"/>
    </row>
    <row r="342" spans="1:16" s="24" customFormat="1" ht="22.5" customHeight="1" x14ac:dyDescent="0.25">
      <c r="A342" s="139"/>
      <c r="B342" s="136"/>
      <c r="C342" s="52" t="s">
        <v>225</v>
      </c>
      <c r="D342" s="48">
        <v>0</v>
      </c>
      <c r="E342" s="48">
        <v>0</v>
      </c>
      <c r="F342" s="48">
        <v>0</v>
      </c>
      <c r="G342" s="86" t="e">
        <f t="shared" si="35"/>
        <v>#DIV/0!</v>
      </c>
      <c r="H342" s="104"/>
      <c r="I342" s="116"/>
      <c r="J342" s="104"/>
      <c r="K342" s="110"/>
      <c r="L342" s="116"/>
      <c r="M342" s="104"/>
      <c r="N342" s="41"/>
      <c r="O342" s="41"/>
      <c r="P342" s="41"/>
    </row>
    <row r="343" spans="1:16" s="24" customFormat="1" ht="22.5" customHeight="1" x14ac:dyDescent="0.25">
      <c r="A343" s="139"/>
      <c r="B343" s="136"/>
      <c r="C343" s="52" t="s">
        <v>227</v>
      </c>
      <c r="D343" s="48">
        <v>0</v>
      </c>
      <c r="E343" s="48">
        <v>0</v>
      </c>
      <c r="F343" s="48">
        <v>0</v>
      </c>
      <c r="G343" s="86" t="e">
        <f t="shared" si="35"/>
        <v>#DIV/0!</v>
      </c>
      <c r="H343" s="104"/>
      <c r="I343" s="116"/>
      <c r="J343" s="104"/>
      <c r="K343" s="110"/>
      <c r="L343" s="116"/>
      <c r="M343" s="104"/>
      <c r="N343" s="41"/>
      <c r="O343" s="41"/>
      <c r="P343" s="41"/>
    </row>
    <row r="344" spans="1:16" s="24" customFormat="1" ht="22.5" customHeight="1" x14ac:dyDescent="0.25">
      <c r="A344" s="139"/>
      <c r="B344" s="136"/>
      <c r="C344" s="52" t="s">
        <v>160</v>
      </c>
      <c r="D344" s="48">
        <v>0</v>
      </c>
      <c r="E344" s="48">
        <v>0</v>
      </c>
      <c r="F344" s="48">
        <v>0</v>
      </c>
      <c r="G344" s="86" t="e">
        <f t="shared" si="35"/>
        <v>#DIV/0!</v>
      </c>
      <c r="H344" s="104"/>
      <c r="I344" s="116"/>
      <c r="J344" s="104"/>
      <c r="K344" s="110"/>
      <c r="L344" s="116"/>
      <c r="M344" s="104"/>
      <c r="N344" s="41"/>
      <c r="O344" s="41"/>
      <c r="P344" s="41"/>
    </row>
    <row r="345" spans="1:16" s="24" customFormat="1" ht="22.5" customHeight="1" x14ac:dyDescent="0.25">
      <c r="A345" s="140"/>
      <c r="B345" s="137"/>
      <c r="C345" s="52" t="s">
        <v>159</v>
      </c>
      <c r="D345" s="48">
        <v>0</v>
      </c>
      <c r="E345" s="48">
        <v>0</v>
      </c>
      <c r="F345" s="48">
        <v>0</v>
      </c>
      <c r="G345" s="86" t="e">
        <f t="shared" si="35"/>
        <v>#DIV/0!</v>
      </c>
      <c r="H345" s="105"/>
      <c r="I345" s="117"/>
      <c r="J345" s="105"/>
      <c r="K345" s="111"/>
      <c r="L345" s="117"/>
      <c r="M345" s="105"/>
      <c r="N345" s="41"/>
      <c r="O345" s="41"/>
      <c r="P345" s="41"/>
    </row>
    <row r="346" spans="1:16" s="24" customFormat="1" ht="36" customHeight="1" x14ac:dyDescent="0.25">
      <c r="A346" s="138" t="s">
        <v>395</v>
      </c>
      <c r="B346" s="135" t="s">
        <v>400</v>
      </c>
      <c r="C346" s="87" t="s">
        <v>161</v>
      </c>
      <c r="D346" s="48">
        <f>SUM(D347:D350)</f>
        <v>0</v>
      </c>
      <c r="E346" s="48">
        <f>SUM(E347:E350)</f>
        <v>0</v>
      </c>
      <c r="F346" s="48">
        <f>SUM(F347:F350)</f>
        <v>0</v>
      </c>
      <c r="G346" s="86" t="e">
        <f t="shared" si="35"/>
        <v>#DIV/0!</v>
      </c>
      <c r="H346" s="103" t="s">
        <v>401</v>
      </c>
      <c r="I346" s="106" t="s">
        <v>131</v>
      </c>
      <c r="J346" s="127" t="s">
        <v>243</v>
      </c>
      <c r="K346" s="109" t="s">
        <v>192</v>
      </c>
      <c r="L346" s="115"/>
      <c r="M346" s="103">
        <v>827</v>
      </c>
      <c r="N346" s="41"/>
      <c r="O346" s="41"/>
      <c r="P346" s="41"/>
    </row>
    <row r="347" spans="1:16" s="24" customFormat="1" ht="36" customHeight="1" x14ac:dyDescent="0.25">
      <c r="A347" s="139"/>
      <c r="B347" s="136"/>
      <c r="C347" s="52" t="s">
        <v>225</v>
      </c>
      <c r="D347" s="48">
        <v>0</v>
      </c>
      <c r="E347" s="48">
        <v>0</v>
      </c>
      <c r="F347" s="48">
        <v>0</v>
      </c>
      <c r="G347" s="86" t="e">
        <f t="shared" si="35"/>
        <v>#DIV/0!</v>
      </c>
      <c r="H347" s="104"/>
      <c r="I347" s="107"/>
      <c r="J347" s="128"/>
      <c r="K347" s="110"/>
      <c r="L347" s="116"/>
      <c r="M347" s="104"/>
      <c r="N347" s="41"/>
      <c r="O347" s="41"/>
      <c r="P347" s="41"/>
    </row>
    <row r="348" spans="1:16" s="24" customFormat="1" ht="36" customHeight="1" x14ac:dyDescent="0.25">
      <c r="A348" s="139"/>
      <c r="B348" s="136"/>
      <c r="C348" s="52" t="s">
        <v>227</v>
      </c>
      <c r="D348" s="48">
        <v>0</v>
      </c>
      <c r="E348" s="48">
        <v>0</v>
      </c>
      <c r="F348" s="48">
        <v>0</v>
      </c>
      <c r="G348" s="86" t="e">
        <f t="shared" si="35"/>
        <v>#DIV/0!</v>
      </c>
      <c r="H348" s="104"/>
      <c r="I348" s="107"/>
      <c r="J348" s="128"/>
      <c r="K348" s="110"/>
      <c r="L348" s="116"/>
      <c r="M348" s="104"/>
      <c r="N348" s="41"/>
      <c r="O348" s="41"/>
      <c r="P348" s="41"/>
    </row>
    <row r="349" spans="1:16" s="24" customFormat="1" ht="36" customHeight="1" x14ac:dyDescent="0.25">
      <c r="A349" s="139"/>
      <c r="B349" s="136"/>
      <c r="C349" s="52" t="s">
        <v>160</v>
      </c>
      <c r="D349" s="48">
        <v>0</v>
      </c>
      <c r="E349" s="48">
        <v>0</v>
      </c>
      <c r="F349" s="48">
        <v>0</v>
      </c>
      <c r="G349" s="86" t="e">
        <f t="shared" si="35"/>
        <v>#DIV/0!</v>
      </c>
      <c r="H349" s="104"/>
      <c r="I349" s="107"/>
      <c r="J349" s="128"/>
      <c r="K349" s="110"/>
      <c r="L349" s="116"/>
      <c r="M349" s="104"/>
      <c r="N349" s="41"/>
      <c r="O349" s="41"/>
      <c r="P349" s="41"/>
    </row>
    <row r="350" spans="1:16" s="24" customFormat="1" ht="36" customHeight="1" x14ac:dyDescent="0.25">
      <c r="A350" s="140"/>
      <c r="B350" s="137"/>
      <c r="C350" s="52" t="s">
        <v>159</v>
      </c>
      <c r="D350" s="48">
        <v>0</v>
      </c>
      <c r="E350" s="48">
        <v>0</v>
      </c>
      <c r="F350" s="48">
        <v>0</v>
      </c>
      <c r="G350" s="86" t="e">
        <f t="shared" si="35"/>
        <v>#DIV/0!</v>
      </c>
      <c r="H350" s="105"/>
      <c r="I350" s="108"/>
      <c r="J350" s="129"/>
      <c r="K350" s="111"/>
      <c r="L350" s="117"/>
      <c r="M350" s="105"/>
      <c r="N350" s="41"/>
      <c r="O350" s="41"/>
      <c r="P350" s="41"/>
    </row>
    <row r="351" spans="1:16" s="24" customFormat="1" ht="19.5" customHeight="1" x14ac:dyDescent="0.25">
      <c r="A351" s="138" t="s">
        <v>399</v>
      </c>
      <c r="B351" s="135" t="s">
        <v>403</v>
      </c>
      <c r="C351" s="87" t="s">
        <v>161</v>
      </c>
      <c r="D351" s="48">
        <f>SUM(D352:D355)</f>
        <v>0</v>
      </c>
      <c r="E351" s="48">
        <f>SUM(E352:E355)</f>
        <v>0</v>
      </c>
      <c r="F351" s="48">
        <f>SUM(F352:F355)</f>
        <v>0</v>
      </c>
      <c r="G351" s="86" t="e">
        <f t="shared" si="35"/>
        <v>#DIV/0!</v>
      </c>
      <c r="H351" s="103" t="s">
        <v>404</v>
      </c>
      <c r="I351" s="115"/>
      <c r="J351" s="103" t="s">
        <v>297</v>
      </c>
      <c r="K351" s="109" t="s">
        <v>192</v>
      </c>
      <c r="L351" s="115" t="s">
        <v>129</v>
      </c>
      <c r="M351" s="103">
        <v>827</v>
      </c>
      <c r="N351" s="41"/>
      <c r="O351" s="41"/>
      <c r="P351" s="41"/>
    </row>
    <row r="352" spans="1:16" s="24" customFormat="1" ht="19.5" customHeight="1" x14ac:dyDescent="0.25">
      <c r="A352" s="139"/>
      <c r="B352" s="136"/>
      <c r="C352" s="52" t="s">
        <v>225</v>
      </c>
      <c r="D352" s="48">
        <v>0</v>
      </c>
      <c r="E352" s="48">
        <v>0</v>
      </c>
      <c r="F352" s="48">
        <v>0</v>
      </c>
      <c r="G352" s="86" t="e">
        <f t="shared" si="35"/>
        <v>#DIV/0!</v>
      </c>
      <c r="H352" s="104"/>
      <c r="I352" s="116"/>
      <c r="J352" s="104"/>
      <c r="K352" s="110"/>
      <c r="L352" s="116"/>
      <c r="M352" s="104"/>
      <c r="N352" s="41"/>
      <c r="O352" s="41"/>
      <c r="P352" s="41"/>
    </row>
    <row r="353" spans="1:16" s="24" customFormat="1" ht="19.5" customHeight="1" x14ac:dyDescent="0.25">
      <c r="A353" s="139"/>
      <c r="B353" s="136"/>
      <c r="C353" s="52" t="s">
        <v>227</v>
      </c>
      <c r="D353" s="48">
        <v>0</v>
      </c>
      <c r="E353" s="48">
        <v>0</v>
      </c>
      <c r="F353" s="48">
        <v>0</v>
      </c>
      <c r="G353" s="86" t="e">
        <f t="shared" si="35"/>
        <v>#DIV/0!</v>
      </c>
      <c r="H353" s="104"/>
      <c r="I353" s="116"/>
      <c r="J353" s="104"/>
      <c r="K353" s="110"/>
      <c r="L353" s="116"/>
      <c r="M353" s="104"/>
      <c r="N353" s="41"/>
      <c r="O353" s="41"/>
      <c r="P353" s="41"/>
    </row>
    <row r="354" spans="1:16" s="24" customFormat="1" ht="19.5" customHeight="1" x14ac:dyDescent="0.25">
      <c r="A354" s="139"/>
      <c r="B354" s="136"/>
      <c r="C354" s="52" t="s">
        <v>160</v>
      </c>
      <c r="D354" s="48">
        <v>0</v>
      </c>
      <c r="E354" s="48">
        <v>0</v>
      </c>
      <c r="F354" s="48">
        <v>0</v>
      </c>
      <c r="G354" s="86" t="e">
        <f t="shared" si="35"/>
        <v>#DIV/0!</v>
      </c>
      <c r="H354" s="104"/>
      <c r="I354" s="116"/>
      <c r="J354" s="104"/>
      <c r="K354" s="110"/>
      <c r="L354" s="116"/>
      <c r="M354" s="104"/>
      <c r="N354" s="41"/>
      <c r="O354" s="41"/>
      <c r="P354" s="41"/>
    </row>
    <row r="355" spans="1:16" s="24" customFormat="1" ht="19.5" customHeight="1" x14ac:dyDescent="0.25">
      <c r="A355" s="140"/>
      <c r="B355" s="137"/>
      <c r="C355" s="52" t="s">
        <v>159</v>
      </c>
      <c r="D355" s="48">
        <v>0</v>
      </c>
      <c r="E355" s="48">
        <v>0</v>
      </c>
      <c r="F355" s="48">
        <v>0</v>
      </c>
      <c r="G355" s="86" t="e">
        <f t="shared" si="35"/>
        <v>#DIV/0!</v>
      </c>
      <c r="H355" s="105"/>
      <c r="I355" s="117"/>
      <c r="J355" s="105"/>
      <c r="K355" s="111"/>
      <c r="L355" s="117"/>
      <c r="M355" s="105"/>
      <c r="N355" s="41"/>
      <c r="O355" s="41"/>
      <c r="P355" s="41"/>
    </row>
    <row r="356" spans="1:16" s="24" customFormat="1" ht="18" customHeight="1" x14ac:dyDescent="0.25">
      <c r="A356" s="138" t="s">
        <v>402</v>
      </c>
      <c r="B356" s="135" t="s">
        <v>409</v>
      </c>
      <c r="C356" s="87" t="s">
        <v>161</v>
      </c>
      <c r="D356" s="48">
        <f>SUM(D357:D360)</f>
        <v>0</v>
      </c>
      <c r="E356" s="48">
        <f>SUM(E357:E360)</f>
        <v>0</v>
      </c>
      <c r="F356" s="48">
        <f>SUM(F357:F360)</f>
        <v>0</v>
      </c>
      <c r="G356" s="86" t="e">
        <f t="shared" si="35"/>
        <v>#DIV/0!</v>
      </c>
      <c r="H356" s="103" t="s">
        <v>410</v>
      </c>
      <c r="I356" s="115" t="s">
        <v>463</v>
      </c>
      <c r="J356" s="103" t="s">
        <v>271</v>
      </c>
      <c r="K356" s="109" t="s">
        <v>406</v>
      </c>
      <c r="L356" s="115" t="s">
        <v>130</v>
      </c>
      <c r="M356" s="103">
        <v>827</v>
      </c>
      <c r="N356" s="41"/>
      <c r="O356" s="41"/>
      <c r="P356" s="41"/>
    </row>
    <row r="357" spans="1:16" s="24" customFormat="1" ht="18" customHeight="1" x14ac:dyDescent="0.25">
      <c r="A357" s="139"/>
      <c r="B357" s="136"/>
      <c r="C357" s="52" t="s">
        <v>225</v>
      </c>
      <c r="D357" s="48">
        <v>0</v>
      </c>
      <c r="E357" s="48">
        <v>0</v>
      </c>
      <c r="F357" s="48">
        <v>0</v>
      </c>
      <c r="G357" s="86" t="e">
        <f t="shared" si="35"/>
        <v>#DIV/0!</v>
      </c>
      <c r="H357" s="104"/>
      <c r="I357" s="116"/>
      <c r="J357" s="104"/>
      <c r="K357" s="110"/>
      <c r="L357" s="116"/>
      <c r="M357" s="104"/>
      <c r="N357" s="41"/>
      <c r="O357" s="41"/>
      <c r="P357" s="41"/>
    </row>
    <row r="358" spans="1:16" s="24" customFormat="1" ht="18" customHeight="1" x14ac:dyDescent="0.25">
      <c r="A358" s="139"/>
      <c r="B358" s="136"/>
      <c r="C358" s="52" t="s">
        <v>227</v>
      </c>
      <c r="D358" s="48">
        <v>0</v>
      </c>
      <c r="E358" s="48">
        <v>0</v>
      </c>
      <c r="F358" s="48">
        <v>0</v>
      </c>
      <c r="G358" s="86" t="e">
        <f t="shared" si="35"/>
        <v>#DIV/0!</v>
      </c>
      <c r="H358" s="104"/>
      <c r="I358" s="116"/>
      <c r="J358" s="104"/>
      <c r="K358" s="110"/>
      <c r="L358" s="116"/>
      <c r="M358" s="104"/>
      <c r="N358" s="41"/>
      <c r="O358" s="41"/>
      <c r="P358" s="41"/>
    </row>
    <row r="359" spans="1:16" s="24" customFormat="1" ht="18" customHeight="1" x14ac:dyDescent="0.25">
      <c r="A359" s="139"/>
      <c r="B359" s="136"/>
      <c r="C359" s="52" t="s">
        <v>160</v>
      </c>
      <c r="D359" s="48">
        <v>0</v>
      </c>
      <c r="E359" s="48">
        <v>0</v>
      </c>
      <c r="F359" s="48">
        <v>0</v>
      </c>
      <c r="G359" s="86" t="e">
        <f t="shared" si="35"/>
        <v>#DIV/0!</v>
      </c>
      <c r="H359" s="104"/>
      <c r="I359" s="116"/>
      <c r="J359" s="104"/>
      <c r="K359" s="110"/>
      <c r="L359" s="116"/>
      <c r="M359" s="104"/>
      <c r="N359" s="41"/>
      <c r="O359" s="41"/>
      <c r="P359" s="41"/>
    </row>
    <row r="360" spans="1:16" s="24" customFormat="1" ht="37.5" customHeight="1" x14ac:dyDescent="0.25">
      <c r="A360" s="140"/>
      <c r="B360" s="137"/>
      <c r="C360" s="52" t="s">
        <v>159</v>
      </c>
      <c r="D360" s="48">
        <v>0</v>
      </c>
      <c r="E360" s="48">
        <v>0</v>
      </c>
      <c r="F360" s="48">
        <v>0</v>
      </c>
      <c r="G360" s="86" t="e">
        <f t="shared" si="35"/>
        <v>#DIV/0!</v>
      </c>
      <c r="H360" s="105"/>
      <c r="I360" s="117"/>
      <c r="J360" s="105"/>
      <c r="K360" s="111"/>
      <c r="L360" s="117"/>
      <c r="M360" s="105"/>
      <c r="N360" s="41"/>
      <c r="O360" s="41"/>
      <c r="P360" s="41"/>
    </row>
    <row r="361" spans="1:16" s="24" customFormat="1" ht="48.75" customHeight="1" x14ac:dyDescent="0.25">
      <c r="A361" s="138" t="s">
        <v>405</v>
      </c>
      <c r="B361" s="135" t="s">
        <v>412</v>
      </c>
      <c r="C361" s="87" t="s">
        <v>161</v>
      </c>
      <c r="D361" s="48">
        <f>SUM(D362:D365)</f>
        <v>0</v>
      </c>
      <c r="E361" s="48">
        <f>SUM(E362:E365)</f>
        <v>0</v>
      </c>
      <c r="F361" s="48">
        <f>SUM(F362:F365)</f>
        <v>0</v>
      </c>
      <c r="G361" s="86" t="e">
        <f t="shared" si="35"/>
        <v>#DIV/0!</v>
      </c>
      <c r="H361" s="103" t="s">
        <v>413</v>
      </c>
      <c r="I361" s="106" t="s">
        <v>150</v>
      </c>
      <c r="J361" s="127" t="s">
        <v>271</v>
      </c>
      <c r="K361" s="144" t="s">
        <v>414</v>
      </c>
      <c r="L361" s="106" t="s">
        <v>464</v>
      </c>
      <c r="M361" s="103">
        <v>827</v>
      </c>
      <c r="N361" s="41"/>
      <c r="O361" s="41"/>
      <c r="P361" s="41"/>
    </row>
    <row r="362" spans="1:16" s="32" customFormat="1" ht="48.75" customHeight="1" x14ac:dyDescent="0.3">
      <c r="A362" s="139"/>
      <c r="B362" s="136"/>
      <c r="C362" s="52" t="s">
        <v>225</v>
      </c>
      <c r="D362" s="48">
        <v>0</v>
      </c>
      <c r="E362" s="48">
        <v>0</v>
      </c>
      <c r="F362" s="48">
        <v>0</v>
      </c>
      <c r="G362" s="86" t="e">
        <f t="shared" si="35"/>
        <v>#DIV/0!</v>
      </c>
      <c r="H362" s="104"/>
      <c r="I362" s="107"/>
      <c r="J362" s="128"/>
      <c r="K362" s="144"/>
      <c r="L362" s="107"/>
      <c r="M362" s="104"/>
      <c r="N362" s="42"/>
      <c r="O362" s="42"/>
      <c r="P362" s="42"/>
    </row>
    <row r="363" spans="1:16" s="32" customFormat="1" ht="48.75" customHeight="1" x14ac:dyDescent="0.3">
      <c r="A363" s="139"/>
      <c r="B363" s="136"/>
      <c r="C363" s="52" t="s">
        <v>227</v>
      </c>
      <c r="D363" s="48">
        <v>0</v>
      </c>
      <c r="E363" s="48">
        <v>0</v>
      </c>
      <c r="F363" s="48">
        <v>0</v>
      </c>
      <c r="G363" s="86" t="e">
        <f t="shared" si="35"/>
        <v>#DIV/0!</v>
      </c>
      <c r="H363" s="104"/>
      <c r="I363" s="107"/>
      <c r="J363" s="128"/>
      <c r="K363" s="144"/>
      <c r="L363" s="107"/>
      <c r="M363" s="104"/>
      <c r="N363" s="42"/>
      <c r="O363" s="42"/>
      <c r="P363" s="42"/>
    </row>
    <row r="364" spans="1:16" s="32" customFormat="1" ht="43.5" customHeight="1" x14ac:dyDescent="0.3">
      <c r="A364" s="139"/>
      <c r="B364" s="136"/>
      <c r="C364" s="52" t="s">
        <v>160</v>
      </c>
      <c r="D364" s="48">
        <v>0</v>
      </c>
      <c r="E364" s="48">
        <v>0</v>
      </c>
      <c r="F364" s="48">
        <v>0</v>
      </c>
      <c r="G364" s="86" t="e">
        <f t="shared" si="35"/>
        <v>#DIV/0!</v>
      </c>
      <c r="H364" s="104"/>
      <c r="I364" s="107"/>
      <c r="J364" s="128"/>
      <c r="K364" s="144"/>
      <c r="L364" s="107"/>
      <c r="M364" s="104"/>
      <c r="N364" s="42"/>
      <c r="O364" s="42"/>
      <c r="P364" s="42"/>
    </row>
    <row r="365" spans="1:16" s="32" customFormat="1" ht="47.25" customHeight="1" x14ac:dyDescent="0.3">
      <c r="A365" s="140"/>
      <c r="B365" s="137"/>
      <c r="C365" s="52" t="s">
        <v>159</v>
      </c>
      <c r="D365" s="48">
        <v>0</v>
      </c>
      <c r="E365" s="48">
        <v>0</v>
      </c>
      <c r="F365" s="48">
        <v>0</v>
      </c>
      <c r="G365" s="86" t="e">
        <f t="shared" si="35"/>
        <v>#DIV/0!</v>
      </c>
      <c r="H365" s="105"/>
      <c r="I365" s="108"/>
      <c r="J365" s="129"/>
      <c r="K365" s="144"/>
      <c r="L365" s="108"/>
      <c r="M365" s="105"/>
      <c r="N365" s="42"/>
      <c r="O365" s="42"/>
      <c r="P365" s="42"/>
    </row>
    <row r="366" spans="1:16" s="32" customFormat="1" ht="25.5" customHeight="1" x14ac:dyDescent="0.3">
      <c r="A366" s="138" t="s">
        <v>407</v>
      </c>
      <c r="B366" s="135" t="s">
        <v>416</v>
      </c>
      <c r="C366" s="87" t="s">
        <v>161</v>
      </c>
      <c r="D366" s="48">
        <f>SUM(D367:D370)</f>
        <v>0</v>
      </c>
      <c r="E366" s="48">
        <f>SUM(E367:E370)</f>
        <v>0</v>
      </c>
      <c r="F366" s="48">
        <f>SUM(F367:F370)</f>
        <v>0</v>
      </c>
      <c r="G366" s="86" t="e">
        <f t="shared" si="35"/>
        <v>#DIV/0!</v>
      </c>
      <c r="H366" s="103" t="s">
        <v>417</v>
      </c>
      <c r="I366" s="115"/>
      <c r="J366" s="103" t="s">
        <v>297</v>
      </c>
      <c r="K366" s="109" t="s">
        <v>398</v>
      </c>
      <c r="L366" s="115" t="s">
        <v>129</v>
      </c>
      <c r="M366" s="103">
        <v>827</v>
      </c>
      <c r="N366" s="42"/>
      <c r="O366" s="42"/>
      <c r="P366" s="42"/>
    </row>
    <row r="367" spans="1:16" s="32" customFormat="1" ht="25.5" customHeight="1" x14ac:dyDescent="0.3">
      <c r="A367" s="139"/>
      <c r="B367" s="136"/>
      <c r="C367" s="52" t="s">
        <v>225</v>
      </c>
      <c r="D367" s="48">
        <v>0</v>
      </c>
      <c r="E367" s="48">
        <v>0</v>
      </c>
      <c r="F367" s="48">
        <v>0</v>
      </c>
      <c r="G367" s="86" t="e">
        <f t="shared" si="35"/>
        <v>#DIV/0!</v>
      </c>
      <c r="H367" s="104"/>
      <c r="I367" s="116"/>
      <c r="J367" s="104"/>
      <c r="K367" s="110"/>
      <c r="L367" s="116"/>
      <c r="M367" s="104"/>
      <c r="N367" s="42"/>
      <c r="O367" s="42"/>
      <c r="P367" s="42"/>
    </row>
    <row r="368" spans="1:16" s="32" customFormat="1" ht="25.5" customHeight="1" x14ac:dyDescent="0.3">
      <c r="A368" s="139"/>
      <c r="B368" s="136"/>
      <c r="C368" s="52" t="s">
        <v>227</v>
      </c>
      <c r="D368" s="48">
        <v>0</v>
      </c>
      <c r="E368" s="48">
        <v>0</v>
      </c>
      <c r="F368" s="48">
        <v>0</v>
      </c>
      <c r="G368" s="86" t="e">
        <f t="shared" si="35"/>
        <v>#DIV/0!</v>
      </c>
      <c r="H368" s="104"/>
      <c r="I368" s="116"/>
      <c r="J368" s="104"/>
      <c r="K368" s="110"/>
      <c r="L368" s="116"/>
      <c r="M368" s="104"/>
      <c r="N368" s="42"/>
      <c r="O368" s="42"/>
      <c r="P368" s="42"/>
    </row>
    <row r="369" spans="1:16" s="32" customFormat="1" ht="25.5" customHeight="1" x14ac:dyDescent="0.3">
      <c r="A369" s="139"/>
      <c r="B369" s="136"/>
      <c r="C369" s="52" t="s">
        <v>160</v>
      </c>
      <c r="D369" s="48">
        <v>0</v>
      </c>
      <c r="E369" s="48">
        <v>0</v>
      </c>
      <c r="F369" s="48">
        <v>0</v>
      </c>
      <c r="G369" s="86" t="e">
        <f t="shared" si="35"/>
        <v>#DIV/0!</v>
      </c>
      <c r="H369" s="104"/>
      <c r="I369" s="116"/>
      <c r="J369" s="104"/>
      <c r="K369" s="110"/>
      <c r="L369" s="116"/>
      <c r="M369" s="104"/>
      <c r="N369" s="42"/>
      <c r="O369" s="42"/>
      <c r="P369" s="42"/>
    </row>
    <row r="370" spans="1:16" s="32" customFormat="1" ht="25.5" customHeight="1" x14ac:dyDescent="0.3">
      <c r="A370" s="140"/>
      <c r="B370" s="137"/>
      <c r="C370" s="52" t="s">
        <v>159</v>
      </c>
      <c r="D370" s="48">
        <v>0</v>
      </c>
      <c r="E370" s="48">
        <v>0</v>
      </c>
      <c r="F370" s="48">
        <v>0</v>
      </c>
      <c r="G370" s="86" t="e">
        <f t="shared" si="35"/>
        <v>#DIV/0!</v>
      </c>
      <c r="H370" s="105"/>
      <c r="I370" s="117"/>
      <c r="J370" s="105"/>
      <c r="K370" s="111"/>
      <c r="L370" s="117"/>
      <c r="M370" s="105"/>
      <c r="N370" s="42"/>
      <c r="O370" s="42"/>
      <c r="P370" s="42"/>
    </row>
    <row r="371" spans="1:16" s="32" customFormat="1" ht="17.25" customHeight="1" x14ac:dyDescent="0.3">
      <c r="A371" s="138" t="s">
        <v>408</v>
      </c>
      <c r="B371" s="135" t="s">
        <v>418</v>
      </c>
      <c r="C371" s="87" t="s">
        <v>161</v>
      </c>
      <c r="D371" s="48">
        <f>SUM(D372:D375)</f>
        <v>0</v>
      </c>
      <c r="E371" s="48">
        <f>SUM(E372:E375)</f>
        <v>0</v>
      </c>
      <c r="F371" s="48">
        <f>SUM(F372:F375)</f>
        <v>0</v>
      </c>
      <c r="G371" s="86" t="e">
        <f t="shared" si="35"/>
        <v>#DIV/0!</v>
      </c>
      <c r="H371" s="103" t="s">
        <v>419</v>
      </c>
      <c r="I371" s="106" t="s">
        <v>151</v>
      </c>
      <c r="J371" s="127" t="s">
        <v>271</v>
      </c>
      <c r="K371" s="109" t="s">
        <v>406</v>
      </c>
      <c r="L371" s="131" t="s">
        <v>130</v>
      </c>
      <c r="M371" s="103">
        <v>827</v>
      </c>
      <c r="N371" s="42"/>
      <c r="O371" s="42"/>
      <c r="P371" s="42"/>
    </row>
    <row r="372" spans="1:16" s="32" customFormat="1" ht="17.25" customHeight="1" x14ac:dyDescent="0.3">
      <c r="A372" s="139"/>
      <c r="B372" s="136"/>
      <c r="C372" s="52" t="s">
        <v>225</v>
      </c>
      <c r="D372" s="48">
        <v>0</v>
      </c>
      <c r="E372" s="48">
        <v>0</v>
      </c>
      <c r="F372" s="48">
        <v>0</v>
      </c>
      <c r="G372" s="86" t="e">
        <f t="shared" si="35"/>
        <v>#DIV/0!</v>
      </c>
      <c r="H372" s="104"/>
      <c r="I372" s="107"/>
      <c r="J372" s="128"/>
      <c r="K372" s="110"/>
      <c r="L372" s="132"/>
      <c r="M372" s="104"/>
      <c r="N372" s="42"/>
      <c r="O372" s="42"/>
      <c r="P372" s="42"/>
    </row>
    <row r="373" spans="1:16" s="32" customFormat="1" ht="17.25" customHeight="1" x14ac:dyDescent="0.3">
      <c r="A373" s="139"/>
      <c r="B373" s="136"/>
      <c r="C373" s="52" t="s">
        <v>227</v>
      </c>
      <c r="D373" s="48">
        <v>0</v>
      </c>
      <c r="E373" s="48">
        <v>0</v>
      </c>
      <c r="F373" s="48">
        <v>0</v>
      </c>
      <c r="G373" s="86" t="e">
        <f t="shared" si="35"/>
        <v>#DIV/0!</v>
      </c>
      <c r="H373" s="104"/>
      <c r="I373" s="107"/>
      <c r="J373" s="128"/>
      <c r="K373" s="110"/>
      <c r="L373" s="132"/>
      <c r="M373" s="104"/>
      <c r="N373" s="42"/>
      <c r="O373" s="42"/>
      <c r="P373" s="42"/>
    </row>
    <row r="374" spans="1:16" s="32" customFormat="1" ht="17.25" customHeight="1" x14ac:dyDescent="0.3">
      <c r="A374" s="139"/>
      <c r="B374" s="136"/>
      <c r="C374" s="52" t="s">
        <v>160</v>
      </c>
      <c r="D374" s="48">
        <v>0</v>
      </c>
      <c r="E374" s="48">
        <v>0</v>
      </c>
      <c r="F374" s="48">
        <v>0</v>
      </c>
      <c r="G374" s="86" t="e">
        <f t="shared" si="35"/>
        <v>#DIV/0!</v>
      </c>
      <c r="H374" s="104"/>
      <c r="I374" s="107"/>
      <c r="J374" s="128"/>
      <c r="K374" s="110"/>
      <c r="L374" s="132"/>
      <c r="M374" s="104"/>
      <c r="N374" s="42"/>
      <c r="O374" s="42"/>
      <c r="P374" s="42"/>
    </row>
    <row r="375" spans="1:16" s="32" customFormat="1" ht="60" customHeight="1" x14ac:dyDescent="0.3">
      <c r="A375" s="140"/>
      <c r="B375" s="137"/>
      <c r="C375" s="52" t="s">
        <v>159</v>
      </c>
      <c r="D375" s="48">
        <v>0</v>
      </c>
      <c r="E375" s="48">
        <v>0</v>
      </c>
      <c r="F375" s="48">
        <v>0</v>
      </c>
      <c r="G375" s="86" t="e">
        <f t="shared" si="35"/>
        <v>#DIV/0!</v>
      </c>
      <c r="H375" s="105"/>
      <c r="I375" s="108"/>
      <c r="J375" s="129"/>
      <c r="K375" s="111"/>
      <c r="L375" s="132"/>
      <c r="M375" s="105"/>
      <c r="N375" s="42"/>
      <c r="O375" s="42"/>
      <c r="P375" s="42"/>
    </row>
    <row r="376" spans="1:16" s="32" customFormat="1" ht="44.25" customHeight="1" x14ac:dyDescent="0.3">
      <c r="A376" s="138" t="s">
        <v>411</v>
      </c>
      <c r="B376" s="135" t="s">
        <v>420</v>
      </c>
      <c r="C376" s="87" t="s">
        <v>161</v>
      </c>
      <c r="D376" s="48">
        <f>SUM(D377:D380)</f>
        <v>0</v>
      </c>
      <c r="E376" s="48">
        <f>SUM(E377:E380)</f>
        <v>0</v>
      </c>
      <c r="F376" s="48">
        <f>SUM(F377:F380)</f>
        <v>0</v>
      </c>
      <c r="G376" s="86" t="e">
        <f t="shared" si="35"/>
        <v>#DIV/0!</v>
      </c>
      <c r="H376" s="103" t="s">
        <v>421</v>
      </c>
      <c r="I376" s="153" t="s">
        <v>158</v>
      </c>
      <c r="J376" s="127" t="s">
        <v>243</v>
      </c>
      <c r="K376" s="144" t="s">
        <v>398</v>
      </c>
      <c r="L376" s="131"/>
      <c r="M376" s="103">
        <v>827</v>
      </c>
      <c r="N376" s="42"/>
      <c r="O376" s="42"/>
      <c r="P376" s="42"/>
    </row>
    <row r="377" spans="1:16" s="32" customFormat="1" ht="44.25" customHeight="1" x14ac:dyDescent="0.3">
      <c r="A377" s="139"/>
      <c r="B377" s="136"/>
      <c r="C377" s="52" t="s">
        <v>225</v>
      </c>
      <c r="D377" s="48">
        <v>0</v>
      </c>
      <c r="E377" s="48">
        <v>0</v>
      </c>
      <c r="F377" s="48">
        <v>0</v>
      </c>
      <c r="G377" s="86" t="e">
        <f t="shared" si="35"/>
        <v>#DIV/0!</v>
      </c>
      <c r="H377" s="104"/>
      <c r="I377" s="107"/>
      <c r="J377" s="128"/>
      <c r="K377" s="144"/>
      <c r="L377" s="132"/>
      <c r="M377" s="104"/>
      <c r="N377" s="42"/>
      <c r="O377" s="42"/>
      <c r="P377" s="42"/>
    </row>
    <row r="378" spans="1:16" s="32" customFormat="1" ht="44.25" customHeight="1" x14ac:dyDescent="0.3">
      <c r="A378" s="139"/>
      <c r="B378" s="136"/>
      <c r="C378" s="52" t="s">
        <v>227</v>
      </c>
      <c r="D378" s="48">
        <v>0</v>
      </c>
      <c r="E378" s="48">
        <v>0</v>
      </c>
      <c r="F378" s="48">
        <v>0</v>
      </c>
      <c r="G378" s="86" t="e">
        <f t="shared" si="35"/>
        <v>#DIV/0!</v>
      </c>
      <c r="H378" s="104"/>
      <c r="I378" s="107"/>
      <c r="J378" s="128"/>
      <c r="K378" s="144"/>
      <c r="L378" s="132"/>
      <c r="M378" s="104"/>
      <c r="N378" s="42"/>
      <c r="O378" s="42"/>
      <c r="P378" s="42"/>
    </row>
    <row r="379" spans="1:16" s="32" customFormat="1" ht="44.25" customHeight="1" x14ac:dyDescent="0.3">
      <c r="A379" s="139"/>
      <c r="B379" s="136"/>
      <c r="C379" s="52" t="s">
        <v>160</v>
      </c>
      <c r="D379" s="48">
        <v>0</v>
      </c>
      <c r="E379" s="48">
        <v>0</v>
      </c>
      <c r="F379" s="48">
        <v>0</v>
      </c>
      <c r="G379" s="86" t="e">
        <f t="shared" si="35"/>
        <v>#DIV/0!</v>
      </c>
      <c r="H379" s="104"/>
      <c r="I379" s="107"/>
      <c r="J379" s="128"/>
      <c r="K379" s="144"/>
      <c r="L379" s="132"/>
      <c r="M379" s="104"/>
      <c r="N379" s="42"/>
      <c r="O379" s="42"/>
      <c r="P379" s="42"/>
    </row>
    <row r="380" spans="1:16" s="32" customFormat="1" ht="44.25" customHeight="1" x14ac:dyDescent="0.3">
      <c r="A380" s="140"/>
      <c r="B380" s="137"/>
      <c r="C380" s="52" t="s">
        <v>159</v>
      </c>
      <c r="D380" s="48">
        <v>0</v>
      </c>
      <c r="E380" s="48">
        <v>0</v>
      </c>
      <c r="F380" s="48">
        <v>0</v>
      </c>
      <c r="G380" s="86" t="e">
        <f t="shared" si="35"/>
        <v>#DIV/0!</v>
      </c>
      <c r="H380" s="105"/>
      <c r="I380" s="108"/>
      <c r="J380" s="129"/>
      <c r="K380" s="144"/>
      <c r="L380" s="132"/>
      <c r="M380" s="105"/>
      <c r="N380" s="42"/>
      <c r="O380" s="42"/>
      <c r="P380" s="42"/>
    </row>
    <row r="381" spans="1:16" s="32" customFormat="1" ht="24" customHeight="1" x14ac:dyDescent="0.3">
      <c r="A381" s="138" t="s">
        <v>415</v>
      </c>
      <c r="B381" s="135" t="s">
        <v>422</v>
      </c>
      <c r="C381" s="87" t="s">
        <v>161</v>
      </c>
      <c r="D381" s="48">
        <f>SUM(D382:D385)</f>
        <v>0</v>
      </c>
      <c r="E381" s="48">
        <f>SUM(E382:E385)</f>
        <v>0</v>
      </c>
      <c r="F381" s="48">
        <f>SUM(F382:F385)</f>
        <v>0</v>
      </c>
      <c r="G381" s="86" t="e">
        <f t="shared" si="35"/>
        <v>#DIV/0!</v>
      </c>
      <c r="H381" s="103" t="s">
        <v>423</v>
      </c>
      <c r="I381" s="106" t="s">
        <v>465</v>
      </c>
      <c r="J381" s="127" t="s">
        <v>271</v>
      </c>
      <c r="K381" s="144" t="s">
        <v>424</v>
      </c>
      <c r="L381" s="131" t="s">
        <v>130</v>
      </c>
      <c r="M381" s="103">
        <v>827</v>
      </c>
      <c r="N381" s="42"/>
      <c r="O381" s="42"/>
      <c r="P381" s="42"/>
    </row>
    <row r="382" spans="1:16" s="32" customFormat="1" ht="24" customHeight="1" x14ac:dyDescent="0.3">
      <c r="A382" s="139"/>
      <c r="B382" s="136"/>
      <c r="C382" s="52" t="s">
        <v>225</v>
      </c>
      <c r="D382" s="48">
        <v>0</v>
      </c>
      <c r="E382" s="48">
        <v>0</v>
      </c>
      <c r="F382" s="48">
        <v>0</v>
      </c>
      <c r="G382" s="86" t="e">
        <f t="shared" si="35"/>
        <v>#DIV/0!</v>
      </c>
      <c r="H382" s="104"/>
      <c r="I382" s="107"/>
      <c r="J382" s="128"/>
      <c r="K382" s="144"/>
      <c r="L382" s="132"/>
      <c r="M382" s="104"/>
      <c r="N382" s="42"/>
      <c r="O382" s="42"/>
      <c r="P382" s="42"/>
    </row>
    <row r="383" spans="1:16" s="32" customFormat="1" ht="24" customHeight="1" x14ac:dyDescent="0.3">
      <c r="A383" s="139"/>
      <c r="B383" s="136"/>
      <c r="C383" s="52" t="s">
        <v>227</v>
      </c>
      <c r="D383" s="48">
        <v>0</v>
      </c>
      <c r="E383" s="48">
        <v>0</v>
      </c>
      <c r="F383" s="48">
        <v>0</v>
      </c>
      <c r="G383" s="86" t="e">
        <f t="shared" si="35"/>
        <v>#DIV/0!</v>
      </c>
      <c r="H383" s="104"/>
      <c r="I383" s="107"/>
      <c r="J383" s="128"/>
      <c r="K383" s="144"/>
      <c r="L383" s="132"/>
      <c r="M383" s="104"/>
      <c r="N383" s="42"/>
      <c r="O383" s="42"/>
      <c r="P383" s="42"/>
    </row>
    <row r="384" spans="1:16" s="32" customFormat="1" ht="24" customHeight="1" x14ac:dyDescent="0.3">
      <c r="A384" s="139"/>
      <c r="B384" s="136"/>
      <c r="C384" s="52" t="s">
        <v>160</v>
      </c>
      <c r="D384" s="48">
        <v>0</v>
      </c>
      <c r="E384" s="48">
        <v>0</v>
      </c>
      <c r="F384" s="48">
        <v>0</v>
      </c>
      <c r="G384" s="86" t="e">
        <f t="shared" si="35"/>
        <v>#DIV/0!</v>
      </c>
      <c r="H384" s="104"/>
      <c r="I384" s="107"/>
      <c r="J384" s="128"/>
      <c r="K384" s="144"/>
      <c r="L384" s="132"/>
      <c r="M384" s="104"/>
      <c r="N384" s="42"/>
      <c r="O384" s="42"/>
      <c r="P384" s="42"/>
    </row>
    <row r="385" spans="1:16" s="32" customFormat="1" ht="46.5" customHeight="1" x14ac:dyDescent="0.3">
      <c r="A385" s="140"/>
      <c r="B385" s="137"/>
      <c r="C385" s="52" t="s">
        <v>159</v>
      </c>
      <c r="D385" s="48">
        <v>0</v>
      </c>
      <c r="E385" s="48">
        <v>0</v>
      </c>
      <c r="F385" s="48">
        <v>0</v>
      </c>
      <c r="G385" s="86" t="e">
        <f t="shared" si="35"/>
        <v>#DIV/0!</v>
      </c>
      <c r="H385" s="105"/>
      <c r="I385" s="108"/>
      <c r="J385" s="129"/>
      <c r="K385" s="144"/>
      <c r="L385" s="132"/>
      <c r="M385" s="105"/>
      <c r="N385" s="42"/>
      <c r="O385" s="42"/>
      <c r="P385" s="42"/>
    </row>
    <row r="386" spans="1:16" s="32" customFormat="1" ht="37.5" customHeight="1" x14ac:dyDescent="0.3">
      <c r="A386" s="138" t="s">
        <v>187</v>
      </c>
      <c r="B386" s="135" t="s">
        <v>499</v>
      </c>
      <c r="C386" s="87" t="s">
        <v>161</v>
      </c>
      <c r="D386" s="48">
        <f>SUM(D387:D390)</f>
        <v>10500</v>
      </c>
      <c r="E386" s="48">
        <f>SUM(E387:E390)</f>
        <v>3933.06</v>
      </c>
      <c r="F386" s="48">
        <f>SUM(F387:F390)</f>
        <v>3933.06</v>
      </c>
      <c r="G386" s="86">
        <f t="shared" si="35"/>
        <v>0.37457714285714283</v>
      </c>
      <c r="H386" s="103" t="s">
        <v>425</v>
      </c>
      <c r="I386" s="50" t="s">
        <v>223</v>
      </c>
      <c r="J386" s="46">
        <f>SUM(J387:J389)</f>
        <v>2</v>
      </c>
      <c r="K386" s="109" t="s">
        <v>0</v>
      </c>
      <c r="L386" s="147"/>
      <c r="M386" s="103">
        <v>827</v>
      </c>
      <c r="N386" s="42"/>
      <c r="O386" s="42"/>
      <c r="P386" s="42"/>
    </row>
    <row r="387" spans="1:16" s="32" customFormat="1" ht="37.5" customHeight="1" x14ac:dyDescent="0.3">
      <c r="A387" s="139"/>
      <c r="B387" s="136"/>
      <c r="C387" s="52" t="s">
        <v>225</v>
      </c>
      <c r="D387" s="48">
        <f>D392+D397</f>
        <v>10500</v>
      </c>
      <c r="E387" s="48">
        <f t="shared" ref="D387:F390" si="38">E392+E397</f>
        <v>3933.06</v>
      </c>
      <c r="F387" s="48">
        <f t="shared" si="38"/>
        <v>3933.06</v>
      </c>
      <c r="G387" s="86">
        <f t="shared" si="35"/>
        <v>0.37457714285714283</v>
      </c>
      <c r="H387" s="104"/>
      <c r="I387" s="50" t="s">
        <v>226</v>
      </c>
      <c r="J387" s="46">
        <v>0</v>
      </c>
      <c r="K387" s="110"/>
      <c r="L387" s="148"/>
      <c r="M387" s="104"/>
      <c r="N387" s="42"/>
      <c r="O387" s="42"/>
      <c r="P387" s="42"/>
    </row>
    <row r="388" spans="1:16" s="32" customFormat="1" ht="37.5" customHeight="1" x14ac:dyDescent="0.3">
      <c r="A388" s="139"/>
      <c r="B388" s="136"/>
      <c r="C388" s="52" t="s">
        <v>227</v>
      </c>
      <c r="D388" s="48">
        <f t="shared" si="38"/>
        <v>0</v>
      </c>
      <c r="E388" s="48">
        <f t="shared" si="38"/>
        <v>0</v>
      </c>
      <c r="F388" s="48">
        <f t="shared" si="38"/>
        <v>0</v>
      </c>
      <c r="G388" s="86" t="e">
        <f t="shared" si="35"/>
        <v>#DIV/0!</v>
      </c>
      <c r="H388" s="104"/>
      <c r="I388" s="50" t="s">
        <v>228</v>
      </c>
      <c r="J388" s="46">
        <v>2</v>
      </c>
      <c r="K388" s="110"/>
      <c r="L388" s="148"/>
      <c r="M388" s="104"/>
      <c r="N388" s="42"/>
      <c r="O388" s="42"/>
      <c r="P388" s="42"/>
    </row>
    <row r="389" spans="1:16" s="32" customFormat="1" ht="37.5" customHeight="1" x14ac:dyDescent="0.3">
      <c r="A389" s="139"/>
      <c r="B389" s="136"/>
      <c r="C389" s="52" t="s">
        <v>160</v>
      </c>
      <c r="D389" s="48">
        <f t="shared" si="38"/>
        <v>0</v>
      </c>
      <c r="E389" s="48">
        <f t="shared" si="38"/>
        <v>0</v>
      </c>
      <c r="F389" s="48">
        <f t="shared" si="38"/>
        <v>0</v>
      </c>
      <c r="G389" s="86" t="e">
        <f t="shared" si="35"/>
        <v>#DIV/0!</v>
      </c>
      <c r="H389" s="104"/>
      <c r="I389" s="50" t="s">
        <v>229</v>
      </c>
      <c r="J389" s="46">
        <v>0</v>
      </c>
      <c r="K389" s="110"/>
      <c r="L389" s="148"/>
      <c r="M389" s="104"/>
      <c r="N389" s="42"/>
      <c r="O389" s="42"/>
      <c r="P389" s="42"/>
    </row>
    <row r="390" spans="1:16" s="32" customFormat="1" ht="37.5" customHeight="1" x14ac:dyDescent="0.3">
      <c r="A390" s="140"/>
      <c r="B390" s="137"/>
      <c r="C390" s="52" t="s">
        <v>159</v>
      </c>
      <c r="D390" s="48">
        <f t="shared" si="38"/>
        <v>0</v>
      </c>
      <c r="E390" s="48">
        <f t="shared" si="38"/>
        <v>0</v>
      </c>
      <c r="F390" s="48">
        <f t="shared" si="38"/>
        <v>0</v>
      </c>
      <c r="G390" s="86" t="e">
        <f t="shared" si="35"/>
        <v>#DIV/0!</v>
      </c>
      <c r="H390" s="105"/>
      <c r="I390" s="50" t="s">
        <v>230</v>
      </c>
      <c r="J390" s="49">
        <f>(J387+J388/2)/J386</f>
        <v>0.5</v>
      </c>
      <c r="K390" s="111"/>
      <c r="L390" s="149"/>
      <c r="M390" s="105"/>
      <c r="N390" s="42"/>
      <c r="O390" s="42"/>
      <c r="P390" s="42"/>
    </row>
    <row r="391" spans="1:16" s="32" customFormat="1" ht="26.25" customHeight="1" x14ac:dyDescent="0.3">
      <c r="A391" s="138" t="s">
        <v>1</v>
      </c>
      <c r="B391" s="135" t="s">
        <v>500</v>
      </c>
      <c r="C391" s="87" t="s">
        <v>161</v>
      </c>
      <c r="D391" s="48">
        <f>SUM(D392:D395)</f>
        <v>10500</v>
      </c>
      <c r="E391" s="48">
        <f>SUM(E392:E395)</f>
        <v>3933.06</v>
      </c>
      <c r="F391" s="48">
        <f>SUM(F392:F395)</f>
        <v>3933.06</v>
      </c>
      <c r="G391" s="86">
        <f t="shared" si="35"/>
        <v>0.37457714285714283</v>
      </c>
      <c r="H391" s="103" t="s">
        <v>2</v>
      </c>
      <c r="I391" s="106" t="s">
        <v>152</v>
      </c>
      <c r="J391" s="127" t="s">
        <v>271</v>
      </c>
      <c r="K391" s="144" t="s">
        <v>0</v>
      </c>
      <c r="L391" s="115" t="s">
        <v>153</v>
      </c>
      <c r="M391" s="103">
        <v>827</v>
      </c>
      <c r="N391" s="42"/>
      <c r="O391" s="42"/>
      <c r="P391" s="42"/>
    </row>
    <row r="392" spans="1:16" s="32" customFormat="1" ht="26.25" customHeight="1" x14ac:dyDescent="0.3">
      <c r="A392" s="139"/>
      <c r="B392" s="136"/>
      <c r="C392" s="52" t="s">
        <v>225</v>
      </c>
      <c r="D392" s="48">
        <v>10500</v>
      </c>
      <c r="E392" s="48">
        <v>3933.06</v>
      </c>
      <c r="F392" s="48">
        <v>3933.06</v>
      </c>
      <c r="G392" s="86">
        <f t="shared" si="35"/>
        <v>0.37457714285714283</v>
      </c>
      <c r="H392" s="104"/>
      <c r="I392" s="107"/>
      <c r="J392" s="128"/>
      <c r="K392" s="144"/>
      <c r="L392" s="150"/>
      <c r="M392" s="104"/>
      <c r="N392" s="42"/>
      <c r="O392" s="42"/>
      <c r="P392" s="42"/>
    </row>
    <row r="393" spans="1:16" s="32" customFormat="1" ht="26.25" customHeight="1" x14ac:dyDescent="0.3">
      <c r="A393" s="139"/>
      <c r="B393" s="136"/>
      <c r="C393" s="52" t="s">
        <v>227</v>
      </c>
      <c r="D393" s="48">
        <v>0</v>
      </c>
      <c r="E393" s="48">
        <v>0</v>
      </c>
      <c r="F393" s="48">
        <v>0</v>
      </c>
      <c r="G393" s="86" t="e">
        <f t="shared" si="35"/>
        <v>#DIV/0!</v>
      </c>
      <c r="H393" s="104"/>
      <c r="I393" s="107"/>
      <c r="J393" s="128"/>
      <c r="K393" s="144"/>
      <c r="L393" s="150"/>
      <c r="M393" s="104"/>
      <c r="N393" s="42"/>
      <c r="O393" s="42"/>
      <c r="P393" s="42"/>
    </row>
    <row r="394" spans="1:16" s="32" customFormat="1" ht="26.25" customHeight="1" x14ac:dyDescent="0.3">
      <c r="A394" s="139"/>
      <c r="B394" s="136"/>
      <c r="C394" s="52" t="s">
        <v>160</v>
      </c>
      <c r="D394" s="48">
        <v>0</v>
      </c>
      <c r="E394" s="48">
        <v>0</v>
      </c>
      <c r="F394" s="48">
        <v>0</v>
      </c>
      <c r="G394" s="86" t="e">
        <f t="shared" si="35"/>
        <v>#DIV/0!</v>
      </c>
      <c r="H394" s="104"/>
      <c r="I394" s="107"/>
      <c r="J394" s="128"/>
      <c r="K394" s="144"/>
      <c r="L394" s="150"/>
      <c r="M394" s="104"/>
      <c r="N394" s="42"/>
      <c r="O394" s="42"/>
      <c r="P394" s="42"/>
    </row>
    <row r="395" spans="1:16" s="32" customFormat="1" ht="39" customHeight="1" x14ac:dyDescent="0.3">
      <c r="A395" s="140"/>
      <c r="B395" s="137"/>
      <c r="C395" s="52" t="s">
        <v>159</v>
      </c>
      <c r="D395" s="48">
        <v>0</v>
      </c>
      <c r="E395" s="48">
        <v>0</v>
      </c>
      <c r="F395" s="48">
        <v>0</v>
      </c>
      <c r="G395" s="86" t="e">
        <f t="shared" si="35"/>
        <v>#DIV/0!</v>
      </c>
      <c r="H395" s="105"/>
      <c r="I395" s="108"/>
      <c r="J395" s="129"/>
      <c r="K395" s="144"/>
      <c r="L395" s="151"/>
      <c r="M395" s="105"/>
      <c r="N395" s="42"/>
      <c r="O395" s="42"/>
      <c r="P395" s="42"/>
    </row>
    <row r="396" spans="1:16" s="32" customFormat="1" ht="21.75" customHeight="1" x14ac:dyDescent="0.3">
      <c r="A396" s="138" t="s">
        <v>3</v>
      </c>
      <c r="B396" s="135" t="s">
        <v>4</v>
      </c>
      <c r="C396" s="87" t="s">
        <v>161</v>
      </c>
      <c r="D396" s="48">
        <f>SUM(D397:D400)</f>
        <v>0</v>
      </c>
      <c r="E396" s="48">
        <f>SUM(E397:E400)</f>
        <v>0</v>
      </c>
      <c r="F396" s="48">
        <f>SUM(F397:F400)</f>
        <v>0</v>
      </c>
      <c r="G396" s="86" t="e">
        <f t="shared" si="35"/>
        <v>#DIV/0!</v>
      </c>
      <c r="H396" s="103" t="s">
        <v>5</v>
      </c>
      <c r="I396" s="106" t="s">
        <v>154</v>
      </c>
      <c r="J396" s="127" t="s">
        <v>271</v>
      </c>
      <c r="K396" s="144" t="s">
        <v>192</v>
      </c>
      <c r="L396" s="101" t="s">
        <v>426</v>
      </c>
      <c r="M396" s="103">
        <v>827</v>
      </c>
      <c r="N396" s="42"/>
      <c r="O396" s="42"/>
      <c r="P396" s="42"/>
    </row>
    <row r="397" spans="1:16" s="32" customFormat="1" ht="21.75" customHeight="1" x14ac:dyDescent="0.3">
      <c r="A397" s="139"/>
      <c r="B397" s="136"/>
      <c r="C397" s="52" t="s">
        <v>225</v>
      </c>
      <c r="D397" s="48">
        <v>0</v>
      </c>
      <c r="E397" s="48">
        <v>0</v>
      </c>
      <c r="F397" s="48">
        <v>0</v>
      </c>
      <c r="G397" s="86" t="e">
        <f t="shared" si="35"/>
        <v>#DIV/0!</v>
      </c>
      <c r="H397" s="104"/>
      <c r="I397" s="107"/>
      <c r="J397" s="128"/>
      <c r="K397" s="144"/>
      <c r="L397" s="152"/>
      <c r="M397" s="104"/>
      <c r="N397" s="42"/>
      <c r="O397" s="42"/>
      <c r="P397" s="42"/>
    </row>
    <row r="398" spans="1:16" s="32" customFormat="1" ht="21.75" customHeight="1" x14ac:dyDescent="0.3">
      <c r="A398" s="139"/>
      <c r="B398" s="136"/>
      <c r="C398" s="52" t="s">
        <v>227</v>
      </c>
      <c r="D398" s="48">
        <v>0</v>
      </c>
      <c r="E398" s="48">
        <v>0</v>
      </c>
      <c r="F398" s="48">
        <v>0</v>
      </c>
      <c r="G398" s="86" t="e">
        <f t="shared" si="35"/>
        <v>#DIV/0!</v>
      </c>
      <c r="H398" s="104"/>
      <c r="I398" s="107"/>
      <c r="J398" s="128"/>
      <c r="K398" s="144"/>
      <c r="L398" s="152"/>
      <c r="M398" s="104"/>
      <c r="N398" s="42"/>
      <c r="O398" s="42"/>
      <c r="P398" s="42"/>
    </row>
    <row r="399" spans="1:16" s="32" customFormat="1" ht="21.75" customHeight="1" x14ac:dyDescent="0.3">
      <c r="A399" s="139"/>
      <c r="B399" s="136"/>
      <c r="C399" s="52" t="s">
        <v>160</v>
      </c>
      <c r="D399" s="48">
        <v>0</v>
      </c>
      <c r="E399" s="48">
        <v>0</v>
      </c>
      <c r="F399" s="48">
        <v>0</v>
      </c>
      <c r="G399" s="86" t="e">
        <f t="shared" ref="G399:G462" si="39">F399/D399</f>
        <v>#DIV/0!</v>
      </c>
      <c r="H399" s="104"/>
      <c r="I399" s="107"/>
      <c r="J399" s="128"/>
      <c r="K399" s="144"/>
      <c r="L399" s="152"/>
      <c r="M399" s="104"/>
      <c r="N399" s="42"/>
      <c r="O399" s="42"/>
      <c r="P399" s="42"/>
    </row>
    <row r="400" spans="1:16" s="32" customFormat="1" ht="21.75" customHeight="1" x14ac:dyDescent="0.3">
      <c r="A400" s="140"/>
      <c r="B400" s="137"/>
      <c r="C400" s="52" t="s">
        <v>159</v>
      </c>
      <c r="D400" s="48">
        <v>0</v>
      </c>
      <c r="E400" s="48">
        <v>0</v>
      </c>
      <c r="F400" s="48">
        <v>0</v>
      </c>
      <c r="G400" s="86" t="e">
        <f t="shared" si="39"/>
        <v>#DIV/0!</v>
      </c>
      <c r="H400" s="105"/>
      <c r="I400" s="108"/>
      <c r="J400" s="129"/>
      <c r="K400" s="144"/>
      <c r="L400" s="152"/>
      <c r="M400" s="105"/>
      <c r="N400" s="42"/>
      <c r="O400" s="42"/>
      <c r="P400" s="42"/>
    </row>
    <row r="401" spans="1:16" s="32" customFormat="1" ht="26.4" customHeight="1" x14ac:dyDescent="0.3">
      <c r="A401" s="138" t="s">
        <v>188</v>
      </c>
      <c r="B401" s="135" t="s">
        <v>6</v>
      </c>
      <c r="C401" s="87" t="s">
        <v>161</v>
      </c>
      <c r="D401" s="48">
        <f>SUM(D402:D405)</f>
        <v>0</v>
      </c>
      <c r="E401" s="48">
        <f>SUM(E402:E405)</f>
        <v>0</v>
      </c>
      <c r="F401" s="48">
        <f>SUM(F402:F405)</f>
        <v>0</v>
      </c>
      <c r="G401" s="86" t="e">
        <f t="shared" si="39"/>
        <v>#DIV/0!</v>
      </c>
      <c r="H401" s="103" t="s">
        <v>7</v>
      </c>
      <c r="I401" s="50" t="s">
        <v>223</v>
      </c>
      <c r="J401" s="46">
        <f>SUM(J402:J404)</f>
        <v>6</v>
      </c>
      <c r="K401" s="109" t="s">
        <v>8</v>
      </c>
      <c r="L401" s="103"/>
      <c r="M401" s="103">
        <v>827</v>
      </c>
      <c r="N401" s="42"/>
      <c r="O401" s="42"/>
      <c r="P401" s="42"/>
    </row>
    <row r="402" spans="1:16" s="32" customFormat="1" ht="14.1" customHeight="1" x14ac:dyDescent="0.3">
      <c r="A402" s="139"/>
      <c r="B402" s="136"/>
      <c r="C402" s="52" t="s">
        <v>225</v>
      </c>
      <c r="D402" s="48">
        <f>D407+D412+D417+D422+D427+D432</f>
        <v>0</v>
      </c>
      <c r="E402" s="48">
        <f t="shared" ref="E402:F402" si="40">E407+E412+E417+E422+E427+E432</f>
        <v>0</v>
      </c>
      <c r="F402" s="48">
        <f t="shared" si="40"/>
        <v>0</v>
      </c>
      <c r="G402" s="86" t="e">
        <f t="shared" si="39"/>
        <v>#DIV/0!</v>
      </c>
      <c r="H402" s="104"/>
      <c r="I402" s="50" t="s">
        <v>226</v>
      </c>
      <c r="J402" s="46">
        <v>2</v>
      </c>
      <c r="K402" s="110"/>
      <c r="L402" s="104"/>
      <c r="M402" s="104"/>
      <c r="N402" s="42"/>
      <c r="O402" s="42"/>
      <c r="P402" s="42"/>
    </row>
    <row r="403" spans="1:16" s="32" customFormat="1" ht="14.1" customHeight="1" x14ac:dyDescent="0.3">
      <c r="A403" s="139"/>
      <c r="B403" s="136"/>
      <c r="C403" s="52" t="s">
        <v>227</v>
      </c>
      <c r="D403" s="48">
        <f t="shared" ref="D403:F405" si="41">D408+D413+D418+D423+D428+D433</f>
        <v>0</v>
      </c>
      <c r="E403" s="48">
        <f t="shared" si="41"/>
        <v>0</v>
      </c>
      <c r="F403" s="48">
        <f t="shared" si="41"/>
        <v>0</v>
      </c>
      <c r="G403" s="86" t="e">
        <f t="shared" si="39"/>
        <v>#DIV/0!</v>
      </c>
      <c r="H403" s="104"/>
      <c r="I403" s="50" t="s">
        <v>228</v>
      </c>
      <c r="J403" s="46">
        <v>3</v>
      </c>
      <c r="K403" s="110"/>
      <c r="L403" s="104"/>
      <c r="M403" s="104"/>
      <c r="N403" s="42"/>
      <c r="O403" s="42"/>
      <c r="P403" s="42"/>
    </row>
    <row r="404" spans="1:16" s="32" customFormat="1" ht="14.1" customHeight="1" x14ac:dyDescent="0.3">
      <c r="A404" s="139"/>
      <c r="B404" s="136"/>
      <c r="C404" s="52" t="s">
        <v>160</v>
      </c>
      <c r="D404" s="48">
        <f t="shared" si="41"/>
        <v>0</v>
      </c>
      <c r="E404" s="48">
        <f t="shared" si="41"/>
        <v>0</v>
      </c>
      <c r="F404" s="48">
        <f t="shared" si="41"/>
        <v>0</v>
      </c>
      <c r="G404" s="86" t="e">
        <f t="shared" si="39"/>
        <v>#DIV/0!</v>
      </c>
      <c r="H404" s="104"/>
      <c r="I404" s="50" t="s">
        <v>229</v>
      </c>
      <c r="J404" s="46">
        <v>1</v>
      </c>
      <c r="K404" s="110"/>
      <c r="L404" s="104"/>
      <c r="M404" s="104"/>
      <c r="N404" s="42"/>
      <c r="O404" s="42"/>
      <c r="P404" s="42"/>
    </row>
    <row r="405" spans="1:16" s="32" customFormat="1" ht="26.25" customHeight="1" x14ac:dyDescent="0.3">
      <c r="A405" s="140"/>
      <c r="B405" s="137"/>
      <c r="C405" s="52" t="s">
        <v>159</v>
      </c>
      <c r="D405" s="48">
        <f t="shared" si="41"/>
        <v>0</v>
      </c>
      <c r="E405" s="48">
        <f t="shared" si="41"/>
        <v>0</v>
      </c>
      <c r="F405" s="48">
        <f t="shared" si="41"/>
        <v>0</v>
      </c>
      <c r="G405" s="86" t="e">
        <f t="shared" si="39"/>
        <v>#DIV/0!</v>
      </c>
      <c r="H405" s="105"/>
      <c r="I405" s="50" t="s">
        <v>230</v>
      </c>
      <c r="J405" s="49">
        <f>(J402+J403/2)/J401</f>
        <v>0.58333333333333337</v>
      </c>
      <c r="K405" s="111"/>
      <c r="L405" s="105"/>
      <c r="M405" s="105"/>
      <c r="N405" s="42"/>
      <c r="O405" s="42"/>
      <c r="P405" s="42"/>
    </row>
    <row r="406" spans="1:16" s="32" customFormat="1" ht="53.25" customHeight="1" x14ac:dyDescent="0.3">
      <c r="A406" s="138" t="s">
        <v>9</v>
      </c>
      <c r="B406" s="135" t="s">
        <v>10</v>
      </c>
      <c r="C406" s="87" t="s">
        <v>161</v>
      </c>
      <c r="D406" s="48">
        <f>SUM(D407:D410)</f>
        <v>0</v>
      </c>
      <c r="E406" s="48">
        <f>SUM(E407:E410)</f>
        <v>0</v>
      </c>
      <c r="F406" s="48">
        <f>SUM(F407:F410)</f>
        <v>0</v>
      </c>
      <c r="G406" s="86" t="e">
        <f t="shared" si="39"/>
        <v>#DIV/0!</v>
      </c>
      <c r="H406" s="103" t="s">
        <v>11</v>
      </c>
      <c r="I406" s="115" t="s">
        <v>501</v>
      </c>
      <c r="J406" s="103" t="s">
        <v>271</v>
      </c>
      <c r="K406" s="109" t="s">
        <v>192</v>
      </c>
      <c r="L406" s="115" t="s">
        <v>466</v>
      </c>
      <c r="M406" s="103">
        <v>827</v>
      </c>
      <c r="N406" s="42"/>
      <c r="O406" s="42"/>
      <c r="P406" s="42"/>
    </row>
    <row r="407" spans="1:16" s="32" customFormat="1" ht="53.25" customHeight="1" x14ac:dyDescent="0.3">
      <c r="A407" s="139"/>
      <c r="B407" s="136"/>
      <c r="C407" s="52" t="s">
        <v>225</v>
      </c>
      <c r="D407" s="48">
        <v>0</v>
      </c>
      <c r="E407" s="48">
        <v>0</v>
      </c>
      <c r="F407" s="48">
        <v>0</v>
      </c>
      <c r="G407" s="86" t="e">
        <f t="shared" si="39"/>
        <v>#DIV/0!</v>
      </c>
      <c r="H407" s="104"/>
      <c r="I407" s="116"/>
      <c r="J407" s="104"/>
      <c r="K407" s="110"/>
      <c r="L407" s="116"/>
      <c r="M407" s="104"/>
      <c r="N407" s="42"/>
      <c r="O407" s="42"/>
      <c r="P407" s="42"/>
    </row>
    <row r="408" spans="1:16" s="32" customFormat="1" ht="53.25" customHeight="1" x14ac:dyDescent="0.3">
      <c r="A408" s="139"/>
      <c r="B408" s="136"/>
      <c r="C408" s="52" t="s">
        <v>227</v>
      </c>
      <c r="D408" s="48">
        <v>0</v>
      </c>
      <c r="E408" s="48">
        <v>0</v>
      </c>
      <c r="F408" s="48">
        <v>0</v>
      </c>
      <c r="G408" s="86" t="e">
        <f t="shared" si="39"/>
        <v>#DIV/0!</v>
      </c>
      <c r="H408" s="104"/>
      <c r="I408" s="116"/>
      <c r="J408" s="104"/>
      <c r="K408" s="110"/>
      <c r="L408" s="116"/>
      <c r="M408" s="104"/>
      <c r="N408" s="42"/>
      <c r="O408" s="42"/>
      <c r="P408" s="42"/>
    </row>
    <row r="409" spans="1:16" s="32" customFormat="1" ht="53.25" customHeight="1" x14ac:dyDescent="0.3">
      <c r="A409" s="139"/>
      <c r="B409" s="136"/>
      <c r="C409" s="52" t="s">
        <v>160</v>
      </c>
      <c r="D409" s="48">
        <v>0</v>
      </c>
      <c r="E409" s="48">
        <v>0</v>
      </c>
      <c r="F409" s="48">
        <v>0</v>
      </c>
      <c r="G409" s="86" t="e">
        <f t="shared" si="39"/>
        <v>#DIV/0!</v>
      </c>
      <c r="H409" s="104"/>
      <c r="I409" s="116"/>
      <c r="J409" s="104"/>
      <c r="K409" s="110"/>
      <c r="L409" s="116"/>
      <c r="M409" s="104"/>
      <c r="N409" s="42"/>
      <c r="O409" s="42"/>
      <c r="P409" s="42"/>
    </row>
    <row r="410" spans="1:16" s="32" customFormat="1" ht="53.25" customHeight="1" x14ac:dyDescent="0.3">
      <c r="A410" s="140"/>
      <c r="B410" s="137"/>
      <c r="C410" s="52" t="s">
        <v>159</v>
      </c>
      <c r="D410" s="48">
        <v>0</v>
      </c>
      <c r="E410" s="48">
        <v>0</v>
      </c>
      <c r="F410" s="48">
        <v>0</v>
      </c>
      <c r="G410" s="86" t="e">
        <f t="shared" si="39"/>
        <v>#DIV/0!</v>
      </c>
      <c r="H410" s="105"/>
      <c r="I410" s="117"/>
      <c r="J410" s="105"/>
      <c r="K410" s="111"/>
      <c r="L410" s="117"/>
      <c r="M410" s="105"/>
      <c r="N410" s="42"/>
      <c r="O410" s="42"/>
      <c r="P410" s="42"/>
    </row>
    <row r="411" spans="1:16" s="32" customFormat="1" ht="46.5" customHeight="1" x14ac:dyDescent="0.3">
      <c r="A411" s="138" t="s">
        <v>12</v>
      </c>
      <c r="B411" s="135" t="s">
        <v>13</v>
      </c>
      <c r="C411" s="87" t="s">
        <v>161</v>
      </c>
      <c r="D411" s="48">
        <f>SUM(D412:D415)</f>
        <v>0</v>
      </c>
      <c r="E411" s="48">
        <f>SUM(E412:E415)</f>
        <v>0</v>
      </c>
      <c r="F411" s="48">
        <f>SUM(F412:F415)</f>
        <v>0</v>
      </c>
      <c r="G411" s="86" t="e">
        <f t="shared" si="39"/>
        <v>#DIV/0!</v>
      </c>
      <c r="H411" s="103" t="s">
        <v>14</v>
      </c>
      <c r="I411" s="115" t="s">
        <v>502</v>
      </c>
      <c r="J411" s="103" t="s">
        <v>271</v>
      </c>
      <c r="K411" s="109" t="s">
        <v>192</v>
      </c>
      <c r="L411" s="115" t="s">
        <v>466</v>
      </c>
      <c r="M411" s="103">
        <v>827</v>
      </c>
      <c r="N411" s="42"/>
      <c r="O411" s="42"/>
      <c r="P411" s="42"/>
    </row>
    <row r="412" spans="1:16" s="32" customFormat="1" ht="46.5" customHeight="1" x14ac:dyDescent="0.3">
      <c r="A412" s="139"/>
      <c r="B412" s="136"/>
      <c r="C412" s="52" t="s">
        <v>225</v>
      </c>
      <c r="D412" s="48">
        <v>0</v>
      </c>
      <c r="E412" s="48">
        <v>0</v>
      </c>
      <c r="F412" s="48">
        <v>0</v>
      </c>
      <c r="G412" s="86" t="e">
        <f t="shared" si="39"/>
        <v>#DIV/0!</v>
      </c>
      <c r="H412" s="104"/>
      <c r="I412" s="116"/>
      <c r="J412" s="104"/>
      <c r="K412" s="110"/>
      <c r="L412" s="116"/>
      <c r="M412" s="104"/>
      <c r="N412" s="42"/>
      <c r="O412" s="42"/>
      <c r="P412" s="42"/>
    </row>
    <row r="413" spans="1:16" s="32" customFormat="1" ht="46.5" customHeight="1" x14ac:dyDescent="0.3">
      <c r="A413" s="139"/>
      <c r="B413" s="136"/>
      <c r="C413" s="52" t="s">
        <v>227</v>
      </c>
      <c r="D413" s="48">
        <v>0</v>
      </c>
      <c r="E413" s="48">
        <v>0</v>
      </c>
      <c r="F413" s="48">
        <v>0</v>
      </c>
      <c r="G413" s="86" t="e">
        <f t="shared" si="39"/>
        <v>#DIV/0!</v>
      </c>
      <c r="H413" s="104"/>
      <c r="I413" s="116"/>
      <c r="J413" s="104"/>
      <c r="K413" s="110"/>
      <c r="L413" s="116"/>
      <c r="M413" s="104"/>
      <c r="N413" s="42"/>
      <c r="O413" s="42"/>
      <c r="P413" s="42"/>
    </row>
    <row r="414" spans="1:16" s="32" customFormat="1" ht="46.5" customHeight="1" x14ac:dyDescent="0.3">
      <c r="A414" s="139"/>
      <c r="B414" s="136"/>
      <c r="C414" s="52" t="s">
        <v>160</v>
      </c>
      <c r="D414" s="48">
        <v>0</v>
      </c>
      <c r="E414" s="48">
        <v>0</v>
      </c>
      <c r="F414" s="48">
        <v>0</v>
      </c>
      <c r="G414" s="86" t="e">
        <f t="shared" si="39"/>
        <v>#DIV/0!</v>
      </c>
      <c r="H414" s="104"/>
      <c r="I414" s="116"/>
      <c r="J414" s="104"/>
      <c r="K414" s="110"/>
      <c r="L414" s="116"/>
      <c r="M414" s="104"/>
      <c r="N414" s="42"/>
      <c r="O414" s="42"/>
      <c r="P414" s="42"/>
    </row>
    <row r="415" spans="1:16" s="32" customFormat="1" ht="69" customHeight="1" x14ac:dyDescent="0.3">
      <c r="A415" s="140"/>
      <c r="B415" s="137"/>
      <c r="C415" s="52" t="s">
        <v>159</v>
      </c>
      <c r="D415" s="48">
        <v>0</v>
      </c>
      <c r="E415" s="48">
        <v>0</v>
      </c>
      <c r="F415" s="48">
        <v>0</v>
      </c>
      <c r="G415" s="86" t="e">
        <f t="shared" si="39"/>
        <v>#DIV/0!</v>
      </c>
      <c r="H415" s="105"/>
      <c r="I415" s="117"/>
      <c r="J415" s="105"/>
      <c r="K415" s="111"/>
      <c r="L415" s="117"/>
      <c r="M415" s="105"/>
      <c r="N415" s="42"/>
      <c r="O415" s="42"/>
      <c r="P415" s="42"/>
    </row>
    <row r="416" spans="1:16" s="32" customFormat="1" ht="19.5" customHeight="1" x14ac:dyDescent="0.3">
      <c r="A416" s="138" t="s">
        <v>15</v>
      </c>
      <c r="B416" s="135" t="s">
        <v>16</v>
      </c>
      <c r="C416" s="87" t="s">
        <v>161</v>
      </c>
      <c r="D416" s="48">
        <f>SUM(D417:D420)</f>
        <v>0</v>
      </c>
      <c r="E416" s="48">
        <f>SUM(E417:E420)</f>
        <v>0</v>
      </c>
      <c r="F416" s="48">
        <f>SUM(F417:F420)</f>
        <v>0</v>
      </c>
      <c r="G416" s="86" t="e">
        <f t="shared" si="39"/>
        <v>#DIV/0!</v>
      </c>
      <c r="H416" s="103" t="s">
        <v>17</v>
      </c>
      <c r="I416" s="103" t="s">
        <v>503</v>
      </c>
      <c r="J416" s="103" t="s">
        <v>243</v>
      </c>
      <c r="K416" s="109" t="s">
        <v>192</v>
      </c>
      <c r="L416" s="115"/>
      <c r="M416" s="103">
        <v>827</v>
      </c>
      <c r="N416" s="42"/>
      <c r="O416" s="42"/>
      <c r="P416" s="42"/>
    </row>
    <row r="417" spans="1:16" s="32" customFormat="1" ht="20.100000000000001" customHeight="1" x14ac:dyDescent="0.3">
      <c r="A417" s="139"/>
      <c r="B417" s="136"/>
      <c r="C417" s="52" t="s">
        <v>225</v>
      </c>
      <c r="D417" s="48">
        <v>0</v>
      </c>
      <c r="E417" s="48">
        <v>0</v>
      </c>
      <c r="F417" s="48">
        <v>0</v>
      </c>
      <c r="G417" s="86" t="e">
        <f t="shared" si="39"/>
        <v>#DIV/0!</v>
      </c>
      <c r="H417" s="104"/>
      <c r="I417" s="104"/>
      <c r="J417" s="104"/>
      <c r="K417" s="110"/>
      <c r="L417" s="116"/>
      <c r="M417" s="104"/>
      <c r="N417" s="42"/>
      <c r="O417" s="42"/>
      <c r="P417" s="42"/>
    </row>
    <row r="418" spans="1:16" s="32" customFormat="1" ht="20.100000000000001" customHeight="1" x14ac:dyDescent="0.3">
      <c r="A418" s="139"/>
      <c r="B418" s="136"/>
      <c r="C418" s="52" t="s">
        <v>227</v>
      </c>
      <c r="D418" s="48">
        <v>0</v>
      </c>
      <c r="E418" s="48">
        <v>0</v>
      </c>
      <c r="F418" s="48">
        <v>0</v>
      </c>
      <c r="G418" s="86" t="e">
        <f t="shared" si="39"/>
        <v>#DIV/0!</v>
      </c>
      <c r="H418" s="104"/>
      <c r="I418" s="104"/>
      <c r="J418" s="104"/>
      <c r="K418" s="110"/>
      <c r="L418" s="116"/>
      <c r="M418" s="104"/>
      <c r="N418" s="42"/>
      <c r="O418" s="42"/>
      <c r="P418" s="42"/>
    </row>
    <row r="419" spans="1:16" s="32" customFormat="1" ht="20.100000000000001" customHeight="1" x14ac:dyDescent="0.3">
      <c r="A419" s="139"/>
      <c r="B419" s="136"/>
      <c r="C419" s="52" t="s">
        <v>160</v>
      </c>
      <c r="D419" s="48">
        <v>0</v>
      </c>
      <c r="E419" s="48">
        <v>0</v>
      </c>
      <c r="F419" s="48">
        <v>0</v>
      </c>
      <c r="G419" s="86" t="e">
        <f t="shared" si="39"/>
        <v>#DIV/0!</v>
      </c>
      <c r="H419" s="104"/>
      <c r="I419" s="104"/>
      <c r="J419" s="104"/>
      <c r="K419" s="110"/>
      <c r="L419" s="116"/>
      <c r="M419" s="104"/>
      <c r="N419" s="42"/>
      <c r="O419" s="42"/>
      <c r="P419" s="42"/>
    </row>
    <row r="420" spans="1:16" s="32" customFormat="1" ht="51" customHeight="1" x14ac:dyDescent="0.3">
      <c r="A420" s="140"/>
      <c r="B420" s="137"/>
      <c r="C420" s="52" t="s">
        <v>159</v>
      </c>
      <c r="D420" s="48">
        <v>0</v>
      </c>
      <c r="E420" s="48">
        <v>0</v>
      </c>
      <c r="F420" s="48">
        <v>0</v>
      </c>
      <c r="G420" s="86" t="e">
        <f t="shared" si="39"/>
        <v>#DIV/0!</v>
      </c>
      <c r="H420" s="105"/>
      <c r="I420" s="105"/>
      <c r="J420" s="105"/>
      <c r="K420" s="111"/>
      <c r="L420" s="117"/>
      <c r="M420" s="105"/>
      <c r="N420" s="42"/>
      <c r="O420" s="42"/>
      <c r="P420" s="42"/>
    </row>
    <row r="421" spans="1:16" s="32" customFormat="1" ht="39" customHeight="1" x14ac:dyDescent="0.3">
      <c r="A421" s="138" t="s">
        <v>18</v>
      </c>
      <c r="B421" s="135" t="s">
        <v>19</v>
      </c>
      <c r="C421" s="87" t="s">
        <v>161</v>
      </c>
      <c r="D421" s="48">
        <f>SUM(D422:D425)</f>
        <v>0</v>
      </c>
      <c r="E421" s="48">
        <f>SUM(E422:E425)</f>
        <v>0</v>
      </c>
      <c r="F421" s="48">
        <f>SUM(F422:F425)</f>
        <v>0</v>
      </c>
      <c r="G421" s="86" t="e">
        <f t="shared" si="39"/>
        <v>#DIV/0!</v>
      </c>
      <c r="H421" s="103" t="s">
        <v>20</v>
      </c>
      <c r="I421" s="115" t="s">
        <v>132</v>
      </c>
      <c r="J421" s="103" t="s">
        <v>243</v>
      </c>
      <c r="K421" s="109" t="s">
        <v>8</v>
      </c>
      <c r="L421" s="103"/>
      <c r="M421" s="103">
        <v>827</v>
      </c>
      <c r="N421" s="42"/>
      <c r="O421" s="42"/>
      <c r="P421" s="42"/>
    </row>
    <row r="422" spans="1:16" s="32" customFormat="1" ht="39" customHeight="1" x14ac:dyDescent="0.3">
      <c r="A422" s="139"/>
      <c r="B422" s="136"/>
      <c r="C422" s="52" t="s">
        <v>225</v>
      </c>
      <c r="D422" s="48">
        <v>0</v>
      </c>
      <c r="E422" s="48">
        <v>0</v>
      </c>
      <c r="F422" s="48">
        <v>0</v>
      </c>
      <c r="G422" s="86" t="e">
        <f t="shared" si="39"/>
        <v>#DIV/0!</v>
      </c>
      <c r="H422" s="104"/>
      <c r="I422" s="116"/>
      <c r="J422" s="104"/>
      <c r="K422" s="110"/>
      <c r="L422" s="104"/>
      <c r="M422" s="104"/>
      <c r="N422" s="42"/>
      <c r="O422" s="42"/>
      <c r="P422" s="42"/>
    </row>
    <row r="423" spans="1:16" s="32" customFormat="1" ht="54" customHeight="1" x14ac:dyDescent="0.3">
      <c r="A423" s="139"/>
      <c r="B423" s="136"/>
      <c r="C423" s="52" t="s">
        <v>227</v>
      </c>
      <c r="D423" s="48">
        <v>0</v>
      </c>
      <c r="E423" s="48">
        <v>0</v>
      </c>
      <c r="F423" s="48">
        <v>0</v>
      </c>
      <c r="G423" s="86" t="e">
        <f t="shared" si="39"/>
        <v>#DIV/0!</v>
      </c>
      <c r="H423" s="104"/>
      <c r="I423" s="116"/>
      <c r="J423" s="104"/>
      <c r="K423" s="110"/>
      <c r="L423" s="104"/>
      <c r="M423" s="104"/>
      <c r="N423" s="42"/>
      <c r="O423" s="42"/>
      <c r="P423" s="42"/>
    </row>
    <row r="424" spans="1:16" s="32" customFormat="1" ht="39" customHeight="1" x14ac:dyDescent="0.3">
      <c r="A424" s="139"/>
      <c r="B424" s="136"/>
      <c r="C424" s="52" t="s">
        <v>160</v>
      </c>
      <c r="D424" s="48">
        <v>0</v>
      </c>
      <c r="E424" s="48">
        <v>0</v>
      </c>
      <c r="F424" s="48">
        <v>0</v>
      </c>
      <c r="G424" s="86" t="e">
        <f t="shared" si="39"/>
        <v>#DIV/0!</v>
      </c>
      <c r="H424" s="104"/>
      <c r="I424" s="116"/>
      <c r="J424" s="104"/>
      <c r="K424" s="110"/>
      <c r="L424" s="104"/>
      <c r="M424" s="104"/>
      <c r="N424" s="42"/>
      <c r="O424" s="42"/>
      <c r="P424" s="42"/>
    </row>
    <row r="425" spans="1:16" s="32" customFormat="1" ht="62.25" customHeight="1" x14ac:dyDescent="0.3">
      <c r="A425" s="140"/>
      <c r="B425" s="137"/>
      <c r="C425" s="52" t="s">
        <v>159</v>
      </c>
      <c r="D425" s="48">
        <v>0</v>
      </c>
      <c r="E425" s="48">
        <v>0</v>
      </c>
      <c r="F425" s="48">
        <v>0</v>
      </c>
      <c r="G425" s="86" t="e">
        <f t="shared" si="39"/>
        <v>#DIV/0!</v>
      </c>
      <c r="H425" s="105"/>
      <c r="I425" s="117"/>
      <c r="J425" s="105"/>
      <c r="K425" s="111"/>
      <c r="L425" s="105"/>
      <c r="M425" s="105"/>
      <c r="N425" s="42"/>
      <c r="O425" s="42"/>
      <c r="P425" s="42"/>
    </row>
    <row r="426" spans="1:16" s="32" customFormat="1" ht="54" customHeight="1" x14ac:dyDescent="0.3">
      <c r="A426" s="138" t="s">
        <v>21</v>
      </c>
      <c r="B426" s="135" t="s">
        <v>22</v>
      </c>
      <c r="C426" s="87" t="s">
        <v>161</v>
      </c>
      <c r="D426" s="48">
        <f>SUM(D427:D430)</f>
        <v>0</v>
      </c>
      <c r="E426" s="48">
        <f>SUM(E427:E430)</f>
        <v>0</v>
      </c>
      <c r="F426" s="48">
        <f>SUM(F427:F430)</f>
        <v>0</v>
      </c>
      <c r="G426" s="86" t="e">
        <f t="shared" si="39"/>
        <v>#DIV/0!</v>
      </c>
      <c r="H426" s="103" t="s">
        <v>23</v>
      </c>
      <c r="I426" s="115"/>
      <c r="J426" s="103" t="s">
        <v>297</v>
      </c>
      <c r="K426" s="109" t="s">
        <v>8</v>
      </c>
      <c r="L426" s="115" t="s">
        <v>504</v>
      </c>
      <c r="M426" s="103">
        <v>827</v>
      </c>
      <c r="N426" s="42"/>
      <c r="O426" s="42"/>
      <c r="P426" s="42"/>
    </row>
    <row r="427" spans="1:16" s="32" customFormat="1" ht="54" customHeight="1" x14ac:dyDescent="0.3">
      <c r="A427" s="139"/>
      <c r="B427" s="136"/>
      <c r="C427" s="52" t="s">
        <v>225</v>
      </c>
      <c r="D427" s="48">
        <v>0</v>
      </c>
      <c r="E427" s="48">
        <v>0</v>
      </c>
      <c r="F427" s="48">
        <v>0</v>
      </c>
      <c r="G427" s="86" t="e">
        <f t="shared" si="39"/>
        <v>#DIV/0!</v>
      </c>
      <c r="H427" s="104"/>
      <c r="I427" s="116"/>
      <c r="J427" s="104"/>
      <c r="K427" s="110"/>
      <c r="L427" s="116"/>
      <c r="M427" s="104"/>
      <c r="N427" s="42"/>
      <c r="O427" s="42"/>
      <c r="P427" s="42"/>
    </row>
    <row r="428" spans="1:16" s="32" customFormat="1" ht="54" customHeight="1" x14ac:dyDescent="0.3">
      <c r="A428" s="139"/>
      <c r="B428" s="136"/>
      <c r="C428" s="52" t="s">
        <v>227</v>
      </c>
      <c r="D428" s="48">
        <v>0</v>
      </c>
      <c r="E428" s="48">
        <v>0</v>
      </c>
      <c r="F428" s="48">
        <v>0</v>
      </c>
      <c r="G428" s="86" t="e">
        <f t="shared" si="39"/>
        <v>#DIV/0!</v>
      </c>
      <c r="H428" s="104"/>
      <c r="I428" s="116"/>
      <c r="J428" s="104"/>
      <c r="K428" s="110"/>
      <c r="L428" s="116"/>
      <c r="M428" s="104"/>
      <c r="N428" s="42"/>
      <c r="O428" s="42"/>
      <c r="P428" s="42"/>
    </row>
    <row r="429" spans="1:16" s="32" customFormat="1" ht="54" customHeight="1" x14ac:dyDescent="0.3">
      <c r="A429" s="139"/>
      <c r="B429" s="136"/>
      <c r="C429" s="52" t="s">
        <v>160</v>
      </c>
      <c r="D429" s="48">
        <v>0</v>
      </c>
      <c r="E429" s="48">
        <v>0</v>
      </c>
      <c r="F429" s="48">
        <v>0</v>
      </c>
      <c r="G429" s="86" t="e">
        <f t="shared" si="39"/>
        <v>#DIV/0!</v>
      </c>
      <c r="H429" s="104"/>
      <c r="I429" s="116"/>
      <c r="J429" s="104"/>
      <c r="K429" s="110"/>
      <c r="L429" s="116"/>
      <c r="M429" s="104"/>
      <c r="N429" s="42"/>
      <c r="O429" s="42"/>
      <c r="P429" s="42"/>
    </row>
    <row r="430" spans="1:16" s="32" customFormat="1" ht="54" customHeight="1" x14ac:dyDescent="0.3">
      <c r="A430" s="140"/>
      <c r="B430" s="137"/>
      <c r="C430" s="52" t="s">
        <v>159</v>
      </c>
      <c r="D430" s="48">
        <v>0</v>
      </c>
      <c r="E430" s="48">
        <v>0</v>
      </c>
      <c r="F430" s="48">
        <v>0</v>
      </c>
      <c r="G430" s="86" t="e">
        <f t="shared" si="39"/>
        <v>#DIV/0!</v>
      </c>
      <c r="H430" s="105"/>
      <c r="I430" s="117"/>
      <c r="J430" s="105"/>
      <c r="K430" s="111"/>
      <c r="L430" s="117"/>
      <c r="M430" s="105"/>
      <c r="N430" s="42"/>
      <c r="O430" s="42"/>
      <c r="P430" s="42"/>
    </row>
    <row r="431" spans="1:16" s="32" customFormat="1" ht="23.25" customHeight="1" x14ac:dyDescent="0.3">
      <c r="A431" s="138" t="s">
        <v>24</v>
      </c>
      <c r="B431" s="135" t="s">
        <v>25</v>
      </c>
      <c r="C431" s="87" t="s">
        <v>161</v>
      </c>
      <c r="D431" s="48">
        <f>SUM(D432:D435)</f>
        <v>0</v>
      </c>
      <c r="E431" s="48">
        <f>SUM(E432:E435)</f>
        <v>0</v>
      </c>
      <c r="F431" s="48">
        <f>SUM(F432:F435)</f>
        <v>0</v>
      </c>
      <c r="G431" s="86" t="e">
        <f t="shared" si="39"/>
        <v>#DIV/0!</v>
      </c>
      <c r="H431" s="103" t="s">
        <v>26</v>
      </c>
      <c r="I431" s="115" t="s">
        <v>467</v>
      </c>
      <c r="J431" s="103" t="s">
        <v>271</v>
      </c>
      <c r="K431" s="109" t="s">
        <v>27</v>
      </c>
      <c r="L431" s="115" t="s">
        <v>466</v>
      </c>
      <c r="M431" s="103">
        <v>827</v>
      </c>
      <c r="N431" s="42"/>
      <c r="O431" s="42"/>
      <c r="P431" s="42"/>
    </row>
    <row r="432" spans="1:16" s="32" customFormat="1" ht="23.25" customHeight="1" x14ac:dyDescent="0.3">
      <c r="A432" s="139"/>
      <c r="B432" s="136"/>
      <c r="C432" s="52" t="s">
        <v>225</v>
      </c>
      <c r="D432" s="48">
        <v>0</v>
      </c>
      <c r="E432" s="48">
        <v>0</v>
      </c>
      <c r="F432" s="48">
        <v>0</v>
      </c>
      <c r="G432" s="86" t="e">
        <f t="shared" si="39"/>
        <v>#DIV/0!</v>
      </c>
      <c r="H432" s="104"/>
      <c r="I432" s="116"/>
      <c r="J432" s="104"/>
      <c r="K432" s="110"/>
      <c r="L432" s="116"/>
      <c r="M432" s="104"/>
      <c r="N432" s="42"/>
      <c r="O432" s="42"/>
      <c r="P432" s="42"/>
    </row>
    <row r="433" spans="1:16" s="32" customFormat="1" ht="23.25" customHeight="1" x14ac:dyDescent="0.3">
      <c r="A433" s="139"/>
      <c r="B433" s="136"/>
      <c r="C433" s="52" t="s">
        <v>227</v>
      </c>
      <c r="D433" s="48">
        <v>0</v>
      </c>
      <c r="E433" s="48">
        <v>0</v>
      </c>
      <c r="F433" s="48">
        <v>0</v>
      </c>
      <c r="G433" s="86" t="e">
        <f t="shared" si="39"/>
        <v>#DIV/0!</v>
      </c>
      <c r="H433" s="104"/>
      <c r="I433" s="116"/>
      <c r="J433" s="104"/>
      <c r="K433" s="110"/>
      <c r="L433" s="116"/>
      <c r="M433" s="104"/>
      <c r="N433" s="42"/>
      <c r="O433" s="42"/>
      <c r="P433" s="42"/>
    </row>
    <row r="434" spans="1:16" s="32" customFormat="1" ht="23.25" customHeight="1" x14ac:dyDescent="0.3">
      <c r="A434" s="139"/>
      <c r="B434" s="136"/>
      <c r="C434" s="52" t="s">
        <v>160</v>
      </c>
      <c r="D434" s="48">
        <v>0</v>
      </c>
      <c r="E434" s="48">
        <v>0</v>
      </c>
      <c r="F434" s="48">
        <v>0</v>
      </c>
      <c r="G434" s="86" t="e">
        <f t="shared" si="39"/>
        <v>#DIV/0!</v>
      </c>
      <c r="H434" s="104"/>
      <c r="I434" s="116"/>
      <c r="J434" s="104"/>
      <c r="K434" s="110"/>
      <c r="L434" s="116"/>
      <c r="M434" s="104"/>
      <c r="N434" s="42"/>
      <c r="O434" s="42"/>
      <c r="P434" s="42"/>
    </row>
    <row r="435" spans="1:16" s="32" customFormat="1" ht="35.25" customHeight="1" x14ac:dyDescent="0.3">
      <c r="A435" s="140"/>
      <c r="B435" s="137"/>
      <c r="C435" s="52" t="s">
        <v>159</v>
      </c>
      <c r="D435" s="48">
        <v>0</v>
      </c>
      <c r="E435" s="48">
        <v>0</v>
      </c>
      <c r="F435" s="48">
        <v>0</v>
      </c>
      <c r="G435" s="86" t="e">
        <f t="shared" si="39"/>
        <v>#DIV/0!</v>
      </c>
      <c r="H435" s="105"/>
      <c r="I435" s="117"/>
      <c r="J435" s="105"/>
      <c r="K435" s="111"/>
      <c r="L435" s="117"/>
      <c r="M435" s="105"/>
      <c r="N435" s="42"/>
      <c r="O435" s="42"/>
      <c r="P435" s="42"/>
    </row>
    <row r="436" spans="1:16" s="32" customFormat="1" ht="25.5" customHeight="1" x14ac:dyDescent="0.3">
      <c r="A436" s="138" t="s">
        <v>189</v>
      </c>
      <c r="B436" s="135" t="s">
        <v>28</v>
      </c>
      <c r="C436" s="87" t="s">
        <v>161</v>
      </c>
      <c r="D436" s="48">
        <f>SUM(D437:D440)</f>
        <v>0</v>
      </c>
      <c r="E436" s="48">
        <f>SUM(E437:E440)</f>
        <v>0</v>
      </c>
      <c r="F436" s="48">
        <f>SUM(F437:F440)</f>
        <v>0</v>
      </c>
      <c r="G436" s="86" t="e">
        <f t="shared" si="39"/>
        <v>#DIV/0!</v>
      </c>
      <c r="H436" s="103" t="s">
        <v>191</v>
      </c>
      <c r="I436" s="50" t="s">
        <v>223</v>
      </c>
      <c r="J436" s="46">
        <f>SUM(J437:J439)</f>
        <v>5</v>
      </c>
      <c r="K436" s="109" t="s">
        <v>8</v>
      </c>
      <c r="L436" s="103"/>
      <c r="M436" s="103">
        <v>827</v>
      </c>
      <c r="N436" s="42"/>
      <c r="O436" s="42"/>
      <c r="P436" s="42"/>
    </row>
    <row r="437" spans="1:16" s="32" customFormat="1" ht="14.1" customHeight="1" x14ac:dyDescent="0.3">
      <c r="A437" s="139"/>
      <c r="B437" s="136"/>
      <c r="C437" s="52" t="s">
        <v>225</v>
      </c>
      <c r="D437" s="48">
        <f>D442+D447+D452+D457+D462</f>
        <v>0</v>
      </c>
      <c r="E437" s="48">
        <f t="shared" ref="E437:F437" si="42">E442+E447+E452+E457+E462</f>
        <v>0</v>
      </c>
      <c r="F437" s="48">
        <f t="shared" si="42"/>
        <v>0</v>
      </c>
      <c r="G437" s="86" t="e">
        <f t="shared" si="39"/>
        <v>#DIV/0!</v>
      </c>
      <c r="H437" s="104"/>
      <c r="I437" s="50" t="s">
        <v>226</v>
      </c>
      <c r="J437" s="46">
        <v>1</v>
      </c>
      <c r="K437" s="110"/>
      <c r="L437" s="104"/>
      <c r="M437" s="104"/>
      <c r="N437" s="42"/>
      <c r="O437" s="42"/>
      <c r="P437" s="42"/>
    </row>
    <row r="438" spans="1:16" s="32" customFormat="1" ht="14.1" customHeight="1" x14ac:dyDescent="0.3">
      <c r="A438" s="139"/>
      <c r="B438" s="136"/>
      <c r="C438" s="52" t="s">
        <v>227</v>
      </c>
      <c r="D438" s="48">
        <f t="shared" ref="D438:F440" si="43">D443+D448+D453+D458+D463</f>
        <v>0</v>
      </c>
      <c r="E438" s="48">
        <f t="shared" si="43"/>
        <v>0</v>
      </c>
      <c r="F438" s="48">
        <f t="shared" si="43"/>
        <v>0</v>
      </c>
      <c r="G438" s="86" t="e">
        <f t="shared" si="39"/>
        <v>#DIV/0!</v>
      </c>
      <c r="H438" s="104"/>
      <c r="I438" s="50" t="s">
        <v>228</v>
      </c>
      <c r="J438" s="46">
        <v>4</v>
      </c>
      <c r="K438" s="110"/>
      <c r="L438" s="104"/>
      <c r="M438" s="104"/>
      <c r="N438" s="42"/>
      <c r="O438" s="42"/>
      <c r="P438" s="42"/>
    </row>
    <row r="439" spans="1:16" s="32" customFormat="1" ht="14.1" customHeight="1" x14ac:dyDescent="0.3">
      <c r="A439" s="139"/>
      <c r="B439" s="136"/>
      <c r="C439" s="52" t="s">
        <v>160</v>
      </c>
      <c r="D439" s="48">
        <f t="shared" si="43"/>
        <v>0</v>
      </c>
      <c r="E439" s="48">
        <f t="shared" si="43"/>
        <v>0</v>
      </c>
      <c r="F439" s="48">
        <f t="shared" si="43"/>
        <v>0</v>
      </c>
      <c r="G439" s="86" t="e">
        <f t="shared" si="39"/>
        <v>#DIV/0!</v>
      </c>
      <c r="H439" s="104"/>
      <c r="I439" s="50" t="s">
        <v>229</v>
      </c>
      <c r="J439" s="46">
        <v>0</v>
      </c>
      <c r="K439" s="110"/>
      <c r="L439" s="104"/>
      <c r="M439" s="104"/>
      <c r="N439" s="42"/>
      <c r="O439" s="42"/>
      <c r="P439" s="42"/>
    </row>
    <row r="440" spans="1:16" s="32" customFormat="1" ht="13.5" customHeight="1" x14ac:dyDescent="0.3">
      <c r="A440" s="140"/>
      <c r="B440" s="137"/>
      <c r="C440" s="52" t="s">
        <v>159</v>
      </c>
      <c r="D440" s="48">
        <f t="shared" si="43"/>
        <v>0</v>
      </c>
      <c r="E440" s="48">
        <f t="shared" si="43"/>
        <v>0</v>
      </c>
      <c r="F440" s="48">
        <f t="shared" si="43"/>
        <v>0</v>
      </c>
      <c r="G440" s="86" t="e">
        <f t="shared" si="39"/>
        <v>#DIV/0!</v>
      </c>
      <c r="H440" s="105"/>
      <c r="I440" s="50" t="s">
        <v>230</v>
      </c>
      <c r="J440" s="49">
        <f>(J437+J438/2)/J436</f>
        <v>0.6</v>
      </c>
      <c r="K440" s="111"/>
      <c r="L440" s="105"/>
      <c r="M440" s="105"/>
      <c r="N440" s="42"/>
      <c r="O440" s="42"/>
      <c r="P440" s="42"/>
    </row>
    <row r="441" spans="1:16" s="32" customFormat="1" ht="18.75" customHeight="1" x14ac:dyDescent="0.3">
      <c r="A441" s="138" t="s">
        <v>29</v>
      </c>
      <c r="B441" s="135" t="s">
        <v>30</v>
      </c>
      <c r="C441" s="87" t="s">
        <v>161</v>
      </c>
      <c r="D441" s="48">
        <v>0</v>
      </c>
      <c r="E441" s="48">
        <v>0</v>
      </c>
      <c r="F441" s="48">
        <v>0</v>
      </c>
      <c r="G441" s="86" t="e">
        <f t="shared" si="39"/>
        <v>#DIV/0!</v>
      </c>
      <c r="H441" s="103" t="s">
        <v>31</v>
      </c>
      <c r="I441" s="115" t="s">
        <v>133</v>
      </c>
      <c r="J441" s="103" t="s">
        <v>271</v>
      </c>
      <c r="K441" s="109" t="s">
        <v>192</v>
      </c>
      <c r="L441" s="115" t="s">
        <v>466</v>
      </c>
      <c r="M441" s="103">
        <v>827</v>
      </c>
      <c r="N441" s="42"/>
      <c r="O441" s="42"/>
      <c r="P441" s="42"/>
    </row>
    <row r="442" spans="1:16" s="32" customFormat="1" ht="18.75" customHeight="1" x14ac:dyDescent="0.3">
      <c r="A442" s="139"/>
      <c r="B442" s="136"/>
      <c r="C442" s="52" t="s">
        <v>225</v>
      </c>
      <c r="D442" s="48">
        <v>0</v>
      </c>
      <c r="E442" s="48">
        <v>0</v>
      </c>
      <c r="F442" s="48">
        <v>0</v>
      </c>
      <c r="G442" s="86" t="e">
        <f t="shared" si="39"/>
        <v>#DIV/0!</v>
      </c>
      <c r="H442" s="104"/>
      <c r="I442" s="116"/>
      <c r="J442" s="104"/>
      <c r="K442" s="110"/>
      <c r="L442" s="116"/>
      <c r="M442" s="104"/>
      <c r="N442" s="42"/>
      <c r="O442" s="42"/>
      <c r="P442" s="42"/>
    </row>
    <row r="443" spans="1:16" s="32" customFormat="1" ht="18.75" customHeight="1" x14ac:dyDescent="0.3">
      <c r="A443" s="139"/>
      <c r="B443" s="136"/>
      <c r="C443" s="52" t="s">
        <v>227</v>
      </c>
      <c r="D443" s="48">
        <v>0</v>
      </c>
      <c r="E443" s="48">
        <v>0</v>
      </c>
      <c r="F443" s="48">
        <v>0</v>
      </c>
      <c r="G443" s="86" t="e">
        <f t="shared" si="39"/>
        <v>#DIV/0!</v>
      </c>
      <c r="H443" s="104"/>
      <c r="I443" s="116"/>
      <c r="J443" s="104"/>
      <c r="K443" s="110"/>
      <c r="L443" s="116"/>
      <c r="M443" s="104"/>
      <c r="N443" s="42"/>
      <c r="O443" s="42"/>
      <c r="P443" s="42"/>
    </row>
    <row r="444" spans="1:16" s="32" customFormat="1" ht="18.75" customHeight="1" x14ac:dyDescent="0.3">
      <c r="A444" s="139"/>
      <c r="B444" s="136"/>
      <c r="C444" s="52" t="s">
        <v>160</v>
      </c>
      <c r="D444" s="48">
        <v>0</v>
      </c>
      <c r="E444" s="48">
        <v>0</v>
      </c>
      <c r="F444" s="48">
        <v>0</v>
      </c>
      <c r="G444" s="86" t="e">
        <f t="shared" si="39"/>
        <v>#DIV/0!</v>
      </c>
      <c r="H444" s="104"/>
      <c r="I444" s="116"/>
      <c r="J444" s="104"/>
      <c r="K444" s="110"/>
      <c r="L444" s="116"/>
      <c r="M444" s="104"/>
      <c r="N444" s="42"/>
      <c r="O444" s="42"/>
      <c r="P444" s="42"/>
    </row>
    <row r="445" spans="1:16" s="32" customFormat="1" ht="18.75" customHeight="1" x14ac:dyDescent="0.3">
      <c r="A445" s="140"/>
      <c r="B445" s="137"/>
      <c r="C445" s="52" t="s">
        <v>159</v>
      </c>
      <c r="D445" s="48">
        <v>0</v>
      </c>
      <c r="E445" s="48">
        <v>0</v>
      </c>
      <c r="F445" s="48">
        <v>0</v>
      </c>
      <c r="G445" s="86" t="e">
        <f t="shared" si="39"/>
        <v>#DIV/0!</v>
      </c>
      <c r="H445" s="105"/>
      <c r="I445" s="117"/>
      <c r="J445" s="105"/>
      <c r="K445" s="111"/>
      <c r="L445" s="117"/>
      <c r="M445" s="105"/>
      <c r="N445" s="42"/>
      <c r="O445" s="42"/>
      <c r="P445" s="42"/>
    </row>
    <row r="446" spans="1:16" s="32" customFormat="1" ht="32.25" customHeight="1" x14ac:dyDescent="0.3">
      <c r="A446" s="138" t="s">
        <v>32</v>
      </c>
      <c r="B446" s="135" t="s">
        <v>33</v>
      </c>
      <c r="C446" s="87" t="s">
        <v>161</v>
      </c>
      <c r="D446" s="48">
        <f>SUM(D447:D450)</f>
        <v>0</v>
      </c>
      <c r="E446" s="48">
        <f>SUM(E447:E450)</f>
        <v>0</v>
      </c>
      <c r="F446" s="48">
        <f>SUM(F447:F450)</f>
        <v>0</v>
      </c>
      <c r="G446" s="86" t="e">
        <f t="shared" si="39"/>
        <v>#DIV/0!</v>
      </c>
      <c r="H446" s="103" t="s">
        <v>34</v>
      </c>
      <c r="I446" s="115" t="s">
        <v>468</v>
      </c>
      <c r="J446" s="103" t="s">
        <v>271</v>
      </c>
      <c r="K446" s="109" t="s">
        <v>8</v>
      </c>
      <c r="L446" s="115" t="s">
        <v>466</v>
      </c>
      <c r="M446" s="103">
        <v>827</v>
      </c>
      <c r="N446" s="42"/>
      <c r="O446" s="42"/>
      <c r="P446" s="42"/>
    </row>
    <row r="447" spans="1:16" s="32" customFormat="1" ht="32.25" customHeight="1" x14ac:dyDescent="0.3">
      <c r="A447" s="139"/>
      <c r="B447" s="136"/>
      <c r="C447" s="52" t="s">
        <v>225</v>
      </c>
      <c r="D447" s="48">
        <v>0</v>
      </c>
      <c r="E447" s="48">
        <v>0</v>
      </c>
      <c r="F447" s="48">
        <v>0</v>
      </c>
      <c r="G447" s="86" t="e">
        <f t="shared" si="39"/>
        <v>#DIV/0!</v>
      </c>
      <c r="H447" s="104"/>
      <c r="I447" s="116"/>
      <c r="J447" s="104"/>
      <c r="K447" s="110"/>
      <c r="L447" s="116"/>
      <c r="M447" s="104"/>
      <c r="N447" s="42"/>
      <c r="O447" s="42"/>
      <c r="P447" s="42"/>
    </row>
    <row r="448" spans="1:16" s="32" customFormat="1" ht="32.25" customHeight="1" x14ac:dyDescent="0.3">
      <c r="A448" s="139"/>
      <c r="B448" s="136"/>
      <c r="C448" s="52" t="s">
        <v>227</v>
      </c>
      <c r="D448" s="48">
        <v>0</v>
      </c>
      <c r="E448" s="48">
        <v>0</v>
      </c>
      <c r="F448" s="48">
        <v>0</v>
      </c>
      <c r="G448" s="86" t="e">
        <f t="shared" si="39"/>
        <v>#DIV/0!</v>
      </c>
      <c r="H448" s="104"/>
      <c r="I448" s="116"/>
      <c r="J448" s="104"/>
      <c r="K448" s="110"/>
      <c r="L448" s="116"/>
      <c r="M448" s="104"/>
      <c r="N448" s="42"/>
      <c r="O448" s="42"/>
      <c r="P448" s="42"/>
    </row>
    <row r="449" spans="1:16" s="32" customFormat="1" ht="32.25" customHeight="1" x14ac:dyDescent="0.3">
      <c r="A449" s="139"/>
      <c r="B449" s="136"/>
      <c r="C449" s="52" t="s">
        <v>160</v>
      </c>
      <c r="D449" s="48">
        <v>0</v>
      </c>
      <c r="E449" s="48">
        <v>0</v>
      </c>
      <c r="F449" s="48">
        <v>0</v>
      </c>
      <c r="G449" s="86" t="e">
        <f t="shared" si="39"/>
        <v>#DIV/0!</v>
      </c>
      <c r="H449" s="104"/>
      <c r="I449" s="116"/>
      <c r="J449" s="104"/>
      <c r="K449" s="110"/>
      <c r="L449" s="116"/>
      <c r="M449" s="104"/>
      <c r="N449" s="42"/>
      <c r="O449" s="42"/>
      <c r="P449" s="42"/>
    </row>
    <row r="450" spans="1:16" s="32" customFormat="1" ht="43.5" customHeight="1" x14ac:dyDescent="0.3">
      <c r="A450" s="140"/>
      <c r="B450" s="137"/>
      <c r="C450" s="52" t="s">
        <v>159</v>
      </c>
      <c r="D450" s="48">
        <v>0</v>
      </c>
      <c r="E450" s="48">
        <v>0</v>
      </c>
      <c r="F450" s="48">
        <v>0</v>
      </c>
      <c r="G450" s="86" t="e">
        <f t="shared" si="39"/>
        <v>#DIV/0!</v>
      </c>
      <c r="H450" s="105"/>
      <c r="I450" s="117"/>
      <c r="J450" s="105"/>
      <c r="K450" s="111"/>
      <c r="L450" s="117"/>
      <c r="M450" s="105"/>
      <c r="N450" s="42"/>
      <c r="O450" s="42"/>
      <c r="P450" s="42"/>
    </row>
    <row r="451" spans="1:16" s="32" customFormat="1" ht="24.75" customHeight="1" x14ac:dyDescent="0.3">
      <c r="A451" s="138" t="s">
        <v>35</v>
      </c>
      <c r="B451" s="135" t="s">
        <v>36</v>
      </c>
      <c r="C451" s="87" t="s">
        <v>161</v>
      </c>
      <c r="D451" s="48">
        <f>SUM(D452:D455)</f>
        <v>0</v>
      </c>
      <c r="E451" s="48">
        <f>SUM(E452:E455)</f>
        <v>0</v>
      </c>
      <c r="F451" s="48">
        <f>SUM(F452:F455)</f>
        <v>0</v>
      </c>
      <c r="G451" s="86" t="e">
        <f t="shared" si="39"/>
        <v>#DIV/0!</v>
      </c>
      <c r="H451" s="103" t="s">
        <v>37</v>
      </c>
      <c r="I451" s="106" t="s">
        <v>469</v>
      </c>
      <c r="J451" s="127" t="s">
        <v>243</v>
      </c>
      <c r="K451" s="144" t="s">
        <v>192</v>
      </c>
      <c r="L451" s="131"/>
      <c r="M451" s="103">
        <v>827</v>
      </c>
      <c r="N451" s="42"/>
      <c r="O451" s="42"/>
      <c r="P451" s="42"/>
    </row>
    <row r="452" spans="1:16" s="32" customFormat="1" ht="24.75" customHeight="1" x14ac:dyDescent="0.3">
      <c r="A452" s="139"/>
      <c r="B452" s="136"/>
      <c r="C452" s="52" t="s">
        <v>225</v>
      </c>
      <c r="D452" s="48">
        <v>0</v>
      </c>
      <c r="E452" s="48">
        <v>0</v>
      </c>
      <c r="F452" s="48">
        <v>0</v>
      </c>
      <c r="G452" s="86" t="e">
        <f t="shared" si="39"/>
        <v>#DIV/0!</v>
      </c>
      <c r="H452" s="104"/>
      <c r="I452" s="107"/>
      <c r="J452" s="128"/>
      <c r="K452" s="144"/>
      <c r="L452" s="132"/>
      <c r="M452" s="104"/>
      <c r="N452" s="42"/>
      <c r="O452" s="42"/>
      <c r="P452" s="42"/>
    </row>
    <row r="453" spans="1:16" s="32" customFormat="1" ht="24.75" customHeight="1" x14ac:dyDescent="0.3">
      <c r="A453" s="139"/>
      <c r="B453" s="136"/>
      <c r="C453" s="52" t="s">
        <v>227</v>
      </c>
      <c r="D453" s="48">
        <v>0</v>
      </c>
      <c r="E453" s="48">
        <v>0</v>
      </c>
      <c r="F453" s="48">
        <v>0</v>
      </c>
      <c r="G453" s="86" t="e">
        <f t="shared" si="39"/>
        <v>#DIV/0!</v>
      </c>
      <c r="H453" s="104"/>
      <c r="I453" s="107"/>
      <c r="J453" s="128"/>
      <c r="K453" s="144"/>
      <c r="L453" s="132"/>
      <c r="M453" s="104"/>
      <c r="N453" s="42"/>
      <c r="O453" s="42"/>
      <c r="P453" s="42"/>
    </row>
    <row r="454" spans="1:16" s="32" customFormat="1" ht="24.75" customHeight="1" x14ac:dyDescent="0.3">
      <c r="A454" s="139"/>
      <c r="B454" s="136"/>
      <c r="C454" s="52" t="s">
        <v>160</v>
      </c>
      <c r="D454" s="48">
        <v>0</v>
      </c>
      <c r="E454" s="48">
        <v>0</v>
      </c>
      <c r="F454" s="48">
        <v>0</v>
      </c>
      <c r="G454" s="86" t="e">
        <f t="shared" si="39"/>
        <v>#DIV/0!</v>
      </c>
      <c r="H454" s="104"/>
      <c r="I454" s="107"/>
      <c r="J454" s="128"/>
      <c r="K454" s="144"/>
      <c r="L454" s="132"/>
      <c r="M454" s="104"/>
      <c r="N454" s="42"/>
      <c r="O454" s="42"/>
      <c r="P454" s="42"/>
    </row>
    <row r="455" spans="1:16" s="32" customFormat="1" ht="24.75" customHeight="1" x14ac:dyDescent="0.3">
      <c r="A455" s="140"/>
      <c r="B455" s="137"/>
      <c r="C455" s="52" t="s">
        <v>159</v>
      </c>
      <c r="D455" s="48">
        <v>0</v>
      </c>
      <c r="E455" s="48">
        <v>0</v>
      </c>
      <c r="F455" s="48">
        <v>0</v>
      </c>
      <c r="G455" s="86" t="e">
        <f t="shared" si="39"/>
        <v>#DIV/0!</v>
      </c>
      <c r="H455" s="105"/>
      <c r="I455" s="108"/>
      <c r="J455" s="129"/>
      <c r="K455" s="144"/>
      <c r="L455" s="132"/>
      <c r="M455" s="105"/>
      <c r="N455" s="42"/>
      <c r="O455" s="42"/>
      <c r="P455" s="42"/>
    </row>
    <row r="456" spans="1:16" s="32" customFormat="1" ht="23.25" customHeight="1" x14ac:dyDescent="0.3">
      <c r="A456" s="138" t="s">
        <v>38</v>
      </c>
      <c r="B456" s="135" t="s">
        <v>39</v>
      </c>
      <c r="C456" s="87" t="s">
        <v>161</v>
      </c>
      <c r="D456" s="48">
        <f>SUM(D457:D460)</f>
        <v>0</v>
      </c>
      <c r="E456" s="48">
        <f>SUM(E457:E460)</f>
        <v>0</v>
      </c>
      <c r="F456" s="48">
        <f>SUM(F457:F460)</f>
        <v>0</v>
      </c>
      <c r="G456" s="86" t="e">
        <f t="shared" si="39"/>
        <v>#DIV/0!</v>
      </c>
      <c r="H456" s="103" t="s">
        <v>40</v>
      </c>
      <c r="I456" s="115" t="s">
        <v>134</v>
      </c>
      <c r="J456" s="103" t="s">
        <v>271</v>
      </c>
      <c r="K456" s="109" t="s">
        <v>192</v>
      </c>
      <c r="L456" s="115" t="s">
        <v>464</v>
      </c>
      <c r="M456" s="103">
        <v>827</v>
      </c>
      <c r="N456" s="42"/>
      <c r="O456" s="42"/>
      <c r="P456" s="42"/>
    </row>
    <row r="457" spans="1:16" s="32" customFormat="1" ht="23.25" customHeight="1" x14ac:dyDescent="0.3">
      <c r="A457" s="139"/>
      <c r="B457" s="136"/>
      <c r="C457" s="52" t="s">
        <v>225</v>
      </c>
      <c r="D457" s="48">
        <v>0</v>
      </c>
      <c r="E457" s="48">
        <v>0</v>
      </c>
      <c r="F457" s="48">
        <v>0</v>
      </c>
      <c r="G457" s="86" t="e">
        <f t="shared" si="39"/>
        <v>#DIV/0!</v>
      </c>
      <c r="H457" s="104"/>
      <c r="I457" s="116"/>
      <c r="J457" s="104"/>
      <c r="K457" s="110"/>
      <c r="L457" s="116"/>
      <c r="M457" s="104"/>
      <c r="N457" s="42"/>
      <c r="O457" s="42"/>
      <c r="P457" s="42"/>
    </row>
    <row r="458" spans="1:16" s="32" customFormat="1" ht="23.25" customHeight="1" x14ac:dyDescent="0.3">
      <c r="A458" s="139"/>
      <c r="B458" s="136"/>
      <c r="C458" s="52" t="s">
        <v>227</v>
      </c>
      <c r="D458" s="48">
        <v>0</v>
      </c>
      <c r="E458" s="48">
        <v>0</v>
      </c>
      <c r="F458" s="48">
        <v>0</v>
      </c>
      <c r="G458" s="86" t="e">
        <f t="shared" si="39"/>
        <v>#DIV/0!</v>
      </c>
      <c r="H458" s="104"/>
      <c r="I458" s="116"/>
      <c r="J458" s="104"/>
      <c r="K458" s="110"/>
      <c r="L458" s="116"/>
      <c r="M458" s="104"/>
      <c r="N458" s="42"/>
      <c r="O458" s="42"/>
      <c r="P458" s="42"/>
    </row>
    <row r="459" spans="1:16" s="32" customFormat="1" ht="23.25" customHeight="1" x14ac:dyDescent="0.3">
      <c r="A459" s="139"/>
      <c r="B459" s="136"/>
      <c r="C459" s="52" t="s">
        <v>160</v>
      </c>
      <c r="D459" s="48">
        <v>0</v>
      </c>
      <c r="E459" s="48">
        <v>0</v>
      </c>
      <c r="F459" s="48">
        <v>0</v>
      </c>
      <c r="G459" s="86" t="e">
        <f t="shared" si="39"/>
        <v>#DIV/0!</v>
      </c>
      <c r="H459" s="104"/>
      <c r="I459" s="116"/>
      <c r="J459" s="104"/>
      <c r="K459" s="110"/>
      <c r="L459" s="116"/>
      <c r="M459" s="104"/>
      <c r="N459" s="42"/>
      <c r="O459" s="42"/>
      <c r="P459" s="42"/>
    </row>
    <row r="460" spans="1:16" s="32" customFormat="1" ht="23.25" customHeight="1" x14ac:dyDescent="0.3">
      <c r="A460" s="140"/>
      <c r="B460" s="137"/>
      <c r="C460" s="52" t="s">
        <v>159</v>
      </c>
      <c r="D460" s="48">
        <v>0</v>
      </c>
      <c r="E460" s="48">
        <v>0</v>
      </c>
      <c r="F460" s="48">
        <v>0</v>
      </c>
      <c r="G460" s="86" t="e">
        <f t="shared" si="39"/>
        <v>#DIV/0!</v>
      </c>
      <c r="H460" s="105"/>
      <c r="I460" s="117"/>
      <c r="J460" s="105"/>
      <c r="K460" s="111"/>
      <c r="L460" s="117"/>
      <c r="M460" s="105"/>
      <c r="N460" s="42"/>
      <c r="O460" s="42"/>
      <c r="P460" s="42"/>
    </row>
    <row r="461" spans="1:16" s="32" customFormat="1" ht="24.75" customHeight="1" x14ac:dyDescent="0.3">
      <c r="A461" s="138" t="s">
        <v>41</v>
      </c>
      <c r="B461" s="135" t="s">
        <v>42</v>
      </c>
      <c r="C461" s="87" t="s">
        <v>161</v>
      </c>
      <c r="D461" s="48">
        <f>SUM(D462:D465)</f>
        <v>0</v>
      </c>
      <c r="E461" s="48">
        <f>SUM(E462:E465)</f>
        <v>0</v>
      </c>
      <c r="F461" s="48">
        <f>SUM(F462:F465)</f>
        <v>0</v>
      </c>
      <c r="G461" s="86" t="e">
        <f t="shared" si="39"/>
        <v>#DIV/0!</v>
      </c>
      <c r="H461" s="103" t="s">
        <v>43</v>
      </c>
      <c r="I461" s="115" t="s">
        <v>510</v>
      </c>
      <c r="J461" s="103" t="s">
        <v>271</v>
      </c>
      <c r="K461" s="109" t="s">
        <v>192</v>
      </c>
      <c r="L461" s="115" t="s">
        <v>466</v>
      </c>
      <c r="M461" s="103">
        <v>827</v>
      </c>
      <c r="N461" s="42"/>
      <c r="O461" s="42"/>
      <c r="P461" s="42"/>
    </row>
    <row r="462" spans="1:16" s="32" customFormat="1" ht="24.75" customHeight="1" x14ac:dyDescent="0.3">
      <c r="A462" s="139"/>
      <c r="B462" s="136"/>
      <c r="C462" s="52" t="s">
        <v>225</v>
      </c>
      <c r="D462" s="48">
        <v>0</v>
      </c>
      <c r="E462" s="48">
        <v>0</v>
      </c>
      <c r="F462" s="48">
        <v>0</v>
      </c>
      <c r="G462" s="86" t="e">
        <f t="shared" si="39"/>
        <v>#DIV/0!</v>
      </c>
      <c r="H462" s="104"/>
      <c r="I462" s="116"/>
      <c r="J462" s="104"/>
      <c r="K462" s="110"/>
      <c r="L462" s="116"/>
      <c r="M462" s="104"/>
      <c r="N462" s="42"/>
      <c r="O462" s="42"/>
      <c r="P462" s="42"/>
    </row>
    <row r="463" spans="1:16" s="32" customFormat="1" ht="24.75" customHeight="1" x14ac:dyDescent="0.3">
      <c r="A463" s="139"/>
      <c r="B463" s="136"/>
      <c r="C463" s="52" t="s">
        <v>227</v>
      </c>
      <c r="D463" s="48">
        <v>0</v>
      </c>
      <c r="E463" s="48">
        <v>0</v>
      </c>
      <c r="F463" s="48">
        <v>0</v>
      </c>
      <c r="G463" s="86" t="e">
        <f t="shared" ref="G463:G505" si="44">F463/D463</f>
        <v>#DIV/0!</v>
      </c>
      <c r="H463" s="104"/>
      <c r="I463" s="116"/>
      <c r="J463" s="104"/>
      <c r="K463" s="110"/>
      <c r="L463" s="116"/>
      <c r="M463" s="104"/>
      <c r="N463" s="42"/>
      <c r="O463" s="42"/>
      <c r="P463" s="42"/>
    </row>
    <row r="464" spans="1:16" s="32" customFormat="1" ht="24.75" customHeight="1" x14ac:dyDescent="0.3">
      <c r="A464" s="139"/>
      <c r="B464" s="136"/>
      <c r="C464" s="52" t="s">
        <v>160</v>
      </c>
      <c r="D464" s="48">
        <v>0</v>
      </c>
      <c r="E464" s="48">
        <v>0</v>
      </c>
      <c r="F464" s="48">
        <v>0</v>
      </c>
      <c r="G464" s="86" t="e">
        <f t="shared" si="44"/>
        <v>#DIV/0!</v>
      </c>
      <c r="H464" s="104"/>
      <c r="I464" s="116"/>
      <c r="J464" s="104"/>
      <c r="K464" s="110"/>
      <c r="L464" s="116"/>
      <c r="M464" s="104"/>
      <c r="N464" s="42"/>
      <c r="O464" s="42"/>
      <c r="P464" s="42"/>
    </row>
    <row r="465" spans="1:16" s="32" customFormat="1" ht="24.75" customHeight="1" x14ac:dyDescent="0.3">
      <c r="A465" s="140"/>
      <c r="B465" s="137"/>
      <c r="C465" s="52" t="s">
        <v>159</v>
      </c>
      <c r="D465" s="48">
        <v>0</v>
      </c>
      <c r="E465" s="48">
        <v>0</v>
      </c>
      <c r="F465" s="48">
        <v>0</v>
      </c>
      <c r="G465" s="86" t="e">
        <f t="shared" si="44"/>
        <v>#DIV/0!</v>
      </c>
      <c r="H465" s="105"/>
      <c r="I465" s="117"/>
      <c r="J465" s="105"/>
      <c r="K465" s="111"/>
      <c r="L465" s="117"/>
      <c r="M465" s="105"/>
      <c r="N465" s="42"/>
      <c r="O465" s="42"/>
      <c r="P465" s="42"/>
    </row>
    <row r="466" spans="1:16" s="32" customFormat="1" ht="20.25" customHeight="1" x14ac:dyDescent="0.3">
      <c r="A466" s="138" t="s">
        <v>44</v>
      </c>
      <c r="B466" s="135" t="s">
        <v>45</v>
      </c>
      <c r="C466" s="87" t="s">
        <v>161</v>
      </c>
      <c r="D466" s="48">
        <f>SUM(D467:D470)</f>
        <v>260630.5</v>
      </c>
      <c r="E466" s="48">
        <f>SUM(E467:E470)</f>
        <v>19981.55</v>
      </c>
      <c r="F466" s="48">
        <f>SUM(F467:F470)</f>
        <v>19981.55</v>
      </c>
      <c r="G466" s="86">
        <f t="shared" si="44"/>
        <v>7.6666199849979189E-2</v>
      </c>
      <c r="H466" s="103" t="s">
        <v>46</v>
      </c>
      <c r="I466" s="50" t="s">
        <v>223</v>
      </c>
      <c r="J466" s="46">
        <f>SUM(J467:J469)</f>
        <v>4</v>
      </c>
      <c r="K466" s="109" t="s">
        <v>47</v>
      </c>
      <c r="L466" s="103"/>
      <c r="M466" s="103">
        <v>827</v>
      </c>
      <c r="N466" s="42"/>
      <c r="O466" s="42"/>
      <c r="P466" s="42"/>
    </row>
    <row r="467" spans="1:16" s="32" customFormat="1" ht="20.25" customHeight="1" x14ac:dyDescent="0.3">
      <c r="A467" s="139"/>
      <c r="B467" s="136"/>
      <c r="C467" s="52" t="s">
        <v>225</v>
      </c>
      <c r="D467" s="48">
        <f t="shared" ref="D467:F470" si="45">D472+D477+D482</f>
        <v>42326.400000000001</v>
      </c>
      <c r="E467" s="48">
        <f t="shared" si="45"/>
        <v>2897.32</v>
      </c>
      <c r="F467" s="48">
        <f t="shared" si="45"/>
        <v>2897.32</v>
      </c>
      <c r="G467" s="86">
        <f t="shared" si="44"/>
        <v>6.8451840931428143E-2</v>
      </c>
      <c r="H467" s="104"/>
      <c r="I467" s="50" t="s">
        <v>226</v>
      </c>
      <c r="J467" s="46">
        <v>0</v>
      </c>
      <c r="K467" s="110"/>
      <c r="L467" s="104"/>
      <c r="M467" s="104"/>
      <c r="N467" s="42"/>
      <c r="O467" s="42"/>
      <c r="P467" s="42"/>
    </row>
    <row r="468" spans="1:16" s="32" customFormat="1" ht="20.25" customHeight="1" x14ac:dyDescent="0.3">
      <c r="A468" s="139"/>
      <c r="B468" s="136"/>
      <c r="C468" s="52" t="s">
        <v>227</v>
      </c>
      <c r="D468" s="48">
        <f t="shared" si="45"/>
        <v>103626.7</v>
      </c>
      <c r="E468" s="48">
        <f t="shared" si="45"/>
        <v>7093.43</v>
      </c>
      <c r="F468" s="48">
        <f t="shared" si="45"/>
        <v>7093.43</v>
      </c>
      <c r="G468" s="86">
        <f t="shared" si="44"/>
        <v>6.845176001937725E-2</v>
      </c>
      <c r="H468" s="104"/>
      <c r="I468" s="50" t="s">
        <v>228</v>
      </c>
      <c r="J468" s="46">
        <v>2</v>
      </c>
      <c r="K468" s="110"/>
      <c r="L468" s="104"/>
      <c r="M468" s="104"/>
      <c r="N468" s="42"/>
      <c r="O468" s="42"/>
      <c r="P468" s="42"/>
    </row>
    <row r="469" spans="1:16" s="32" customFormat="1" ht="20.25" customHeight="1" x14ac:dyDescent="0.3">
      <c r="A469" s="139"/>
      <c r="B469" s="136"/>
      <c r="C469" s="52" t="s">
        <v>160</v>
      </c>
      <c r="D469" s="48">
        <f t="shared" si="45"/>
        <v>0</v>
      </c>
      <c r="E469" s="48">
        <f t="shared" si="45"/>
        <v>0</v>
      </c>
      <c r="F469" s="48">
        <f t="shared" si="45"/>
        <v>0</v>
      </c>
      <c r="G469" s="86" t="e">
        <f t="shared" si="44"/>
        <v>#DIV/0!</v>
      </c>
      <c r="H469" s="104"/>
      <c r="I469" s="50" t="s">
        <v>229</v>
      </c>
      <c r="J469" s="46">
        <v>2</v>
      </c>
      <c r="K469" s="110"/>
      <c r="L469" s="104"/>
      <c r="M469" s="104"/>
      <c r="N469" s="42"/>
      <c r="O469" s="42"/>
      <c r="P469" s="42"/>
    </row>
    <row r="470" spans="1:16" s="32" customFormat="1" ht="120.6" customHeight="1" x14ac:dyDescent="0.3">
      <c r="A470" s="140"/>
      <c r="B470" s="137"/>
      <c r="C470" s="52" t="s">
        <v>159</v>
      </c>
      <c r="D470" s="48">
        <f t="shared" si="45"/>
        <v>114677.4</v>
      </c>
      <c r="E470" s="48">
        <f t="shared" si="45"/>
        <v>9990.7999999999993</v>
      </c>
      <c r="F470" s="48">
        <f t="shared" si="45"/>
        <v>9990.7999999999993</v>
      </c>
      <c r="G470" s="86">
        <f t="shared" si="44"/>
        <v>8.7120914844598843E-2</v>
      </c>
      <c r="H470" s="105"/>
      <c r="I470" s="50" t="s">
        <v>230</v>
      </c>
      <c r="J470" s="88">
        <f>(J467+J468/2)/J466</f>
        <v>0.25</v>
      </c>
      <c r="K470" s="111"/>
      <c r="L470" s="105"/>
      <c r="M470" s="105"/>
      <c r="N470" s="42"/>
      <c r="O470" s="42"/>
      <c r="P470" s="42"/>
    </row>
    <row r="471" spans="1:16" s="32" customFormat="1" ht="30" customHeight="1" x14ac:dyDescent="0.3">
      <c r="A471" s="138" t="s">
        <v>48</v>
      </c>
      <c r="B471" s="135" t="s">
        <v>49</v>
      </c>
      <c r="C471" s="87" t="s">
        <v>161</v>
      </c>
      <c r="D471" s="48">
        <f>SUM(D472:D475)</f>
        <v>260630.5</v>
      </c>
      <c r="E471" s="48">
        <f>SUM(E472:E475)</f>
        <v>19981.55</v>
      </c>
      <c r="F471" s="48">
        <f>SUM(F472:F475)</f>
        <v>19981.55</v>
      </c>
      <c r="G471" s="86">
        <f t="shared" si="44"/>
        <v>7.6666199849979189E-2</v>
      </c>
      <c r="H471" s="103" t="s">
        <v>50</v>
      </c>
      <c r="I471" s="106" t="s">
        <v>155</v>
      </c>
      <c r="J471" s="127" t="s">
        <v>297</v>
      </c>
      <c r="K471" s="144" t="s">
        <v>47</v>
      </c>
      <c r="L471" s="115" t="s">
        <v>470</v>
      </c>
      <c r="M471" s="103">
        <v>827</v>
      </c>
      <c r="N471" s="42"/>
      <c r="O471" s="42"/>
      <c r="P471" s="42"/>
    </row>
    <row r="472" spans="1:16" s="32" customFormat="1" ht="30" customHeight="1" x14ac:dyDescent="0.3">
      <c r="A472" s="139"/>
      <c r="B472" s="136"/>
      <c r="C472" s="52" t="s">
        <v>225</v>
      </c>
      <c r="D472" s="48">
        <v>42326.400000000001</v>
      </c>
      <c r="E472" s="48">
        <v>2897.32</v>
      </c>
      <c r="F472" s="48">
        <v>2897.32</v>
      </c>
      <c r="G472" s="86">
        <f t="shared" si="44"/>
        <v>6.8451840931428143E-2</v>
      </c>
      <c r="H472" s="104"/>
      <c r="I472" s="107"/>
      <c r="J472" s="128"/>
      <c r="K472" s="144"/>
      <c r="L472" s="145"/>
      <c r="M472" s="104"/>
      <c r="N472" s="42"/>
      <c r="O472" s="42"/>
      <c r="P472" s="42"/>
    </row>
    <row r="473" spans="1:16" s="32" customFormat="1" ht="30" customHeight="1" x14ac:dyDescent="0.3">
      <c r="A473" s="139"/>
      <c r="B473" s="136"/>
      <c r="C473" s="52" t="s">
        <v>227</v>
      </c>
      <c r="D473" s="48">
        <v>103626.7</v>
      </c>
      <c r="E473" s="48">
        <v>7093.43</v>
      </c>
      <c r="F473" s="48">
        <v>7093.43</v>
      </c>
      <c r="G473" s="86">
        <f t="shared" si="44"/>
        <v>6.845176001937725E-2</v>
      </c>
      <c r="H473" s="104"/>
      <c r="I473" s="107"/>
      <c r="J473" s="128"/>
      <c r="K473" s="144"/>
      <c r="L473" s="145"/>
      <c r="M473" s="104"/>
      <c r="N473" s="42"/>
      <c r="O473" s="42"/>
      <c r="P473" s="42"/>
    </row>
    <row r="474" spans="1:16" s="32" customFormat="1" ht="30" customHeight="1" x14ac:dyDescent="0.3">
      <c r="A474" s="139"/>
      <c r="B474" s="136"/>
      <c r="C474" s="52" t="s">
        <v>160</v>
      </c>
      <c r="D474" s="48">
        <v>0</v>
      </c>
      <c r="E474" s="48">
        <v>0</v>
      </c>
      <c r="F474" s="48">
        <v>0</v>
      </c>
      <c r="G474" s="86" t="e">
        <f t="shared" si="44"/>
        <v>#DIV/0!</v>
      </c>
      <c r="H474" s="104"/>
      <c r="I474" s="107"/>
      <c r="J474" s="128"/>
      <c r="K474" s="144"/>
      <c r="L474" s="145"/>
      <c r="M474" s="104"/>
      <c r="N474" s="42"/>
      <c r="O474" s="42"/>
      <c r="P474" s="42"/>
    </row>
    <row r="475" spans="1:16" s="32" customFormat="1" ht="30" customHeight="1" x14ac:dyDescent="0.3">
      <c r="A475" s="140"/>
      <c r="B475" s="137"/>
      <c r="C475" s="52" t="s">
        <v>159</v>
      </c>
      <c r="D475" s="48">
        <v>114677.4</v>
      </c>
      <c r="E475" s="48">
        <v>9990.7999999999993</v>
      </c>
      <c r="F475" s="48">
        <v>9990.7999999999993</v>
      </c>
      <c r="G475" s="86">
        <f t="shared" si="44"/>
        <v>8.7120914844598843E-2</v>
      </c>
      <c r="H475" s="105"/>
      <c r="I475" s="108"/>
      <c r="J475" s="129"/>
      <c r="K475" s="144"/>
      <c r="L475" s="146"/>
      <c r="M475" s="105"/>
      <c r="N475" s="42"/>
      <c r="O475" s="42"/>
      <c r="P475" s="42"/>
    </row>
    <row r="476" spans="1:16" s="32" customFormat="1" ht="22.5" customHeight="1" x14ac:dyDescent="0.3">
      <c r="A476" s="138" t="s">
        <v>51</v>
      </c>
      <c r="B476" s="135" t="s">
        <v>52</v>
      </c>
      <c r="C476" s="87" t="s">
        <v>161</v>
      </c>
      <c r="D476" s="48">
        <f>SUM(D477:D480)</f>
        <v>0</v>
      </c>
      <c r="E476" s="48">
        <f>SUM(E477:E480)</f>
        <v>0</v>
      </c>
      <c r="F476" s="48">
        <f>SUM(F477:F480)</f>
        <v>0</v>
      </c>
      <c r="G476" s="86" t="e">
        <f t="shared" si="44"/>
        <v>#DIV/0!</v>
      </c>
      <c r="H476" s="103" t="s">
        <v>53</v>
      </c>
      <c r="I476" s="115" t="s">
        <v>471</v>
      </c>
      <c r="J476" s="127" t="s">
        <v>271</v>
      </c>
      <c r="K476" s="109" t="s">
        <v>192</v>
      </c>
      <c r="L476" s="115" t="s">
        <v>156</v>
      </c>
      <c r="M476" s="103">
        <v>827</v>
      </c>
      <c r="N476" s="42"/>
      <c r="O476" s="42"/>
      <c r="P476" s="42"/>
    </row>
    <row r="477" spans="1:16" s="32" customFormat="1" ht="22.5" customHeight="1" x14ac:dyDescent="0.3">
      <c r="A477" s="139"/>
      <c r="B477" s="136"/>
      <c r="C477" s="52" t="s">
        <v>225</v>
      </c>
      <c r="D477" s="48">
        <v>0</v>
      </c>
      <c r="E477" s="48">
        <v>0</v>
      </c>
      <c r="F477" s="48">
        <v>0</v>
      </c>
      <c r="G477" s="86" t="e">
        <f t="shared" si="44"/>
        <v>#DIV/0!</v>
      </c>
      <c r="H477" s="104"/>
      <c r="I477" s="116"/>
      <c r="J477" s="128"/>
      <c r="K477" s="110"/>
      <c r="L477" s="116"/>
      <c r="M477" s="104"/>
      <c r="N477" s="42"/>
      <c r="O477" s="42"/>
      <c r="P477" s="42"/>
    </row>
    <row r="478" spans="1:16" s="32" customFormat="1" ht="22.5" customHeight="1" x14ac:dyDescent="0.3">
      <c r="A478" s="139"/>
      <c r="B478" s="136"/>
      <c r="C478" s="52" t="s">
        <v>227</v>
      </c>
      <c r="D478" s="48">
        <v>0</v>
      </c>
      <c r="E478" s="48">
        <v>0</v>
      </c>
      <c r="F478" s="48">
        <v>0</v>
      </c>
      <c r="G478" s="86" t="e">
        <f t="shared" si="44"/>
        <v>#DIV/0!</v>
      </c>
      <c r="H478" s="104"/>
      <c r="I478" s="116"/>
      <c r="J478" s="128"/>
      <c r="K478" s="110"/>
      <c r="L478" s="116"/>
      <c r="M478" s="104"/>
      <c r="N478" s="42"/>
      <c r="O478" s="42"/>
      <c r="P478" s="42"/>
    </row>
    <row r="479" spans="1:16" s="32" customFormat="1" ht="22.5" customHeight="1" x14ac:dyDescent="0.3">
      <c r="A479" s="139"/>
      <c r="B479" s="136"/>
      <c r="C479" s="52" t="s">
        <v>160</v>
      </c>
      <c r="D479" s="48">
        <v>0</v>
      </c>
      <c r="E479" s="48">
        <v>0</v>
      </c>
      <c r="F479" s="48">
        <v>0</v>
      </c>
      <c r="G479" s="86" t="e">
        <f t="shared" si="44"/>
        <v>#DIV/0!</v>
      </c>
      <c r="H479" s="104"/>
      <c r="I479" s="116"/>
      <c r="J479" s="128"/>
      <c r="K479" s="110"/>
      <c r="L479" s="116"/>
      <c r="M479" s="104"/>
      <c r="N479" s="42"/>
      <c r="O479" s="42"/>
      <c r="P479" s="42"/>
    </row>
    <row r="480" spans="1:16" s="32" customFormat="1" ht="37.200000000000003" customHeight="1" x14ac:dyDescent="0.3">
      <c r="A480" s="140"/>
      <c r="B480" s="137"/>
      <c r="C480" s="52" t="s">
        <v>159</v>
      </c>
      <c r="D480" s="48">
        <v>0</v>
      </c>
      <c r="E480" s="48">
        <v>0</v>
      </c>
      <c r="F480" s="48">
        <v>0</v>
      </c>
      <c r="G480" s="86" t="e">
        <f t="shared" si="44"/>
        <v>#DIV/0!</v>
      </c>
      <c r="H480" s="105"/>
      <c r="I480" s="117"/>
      <c r="J480" s="129"/>
      <c r="K480" s="111"/>
      <c r="L480" s="117"/>
      <c r="M480" s="105"/>
      <c r="N480" s="42"/>
      <c r="O480" s="42"/>
      <c r="P480" s="42"/>
    </row>
    <row r="481" spans="1:16" s="32" customFormat="1" ht="23.25" customHeight="1" x14ac:dyDescent="0.3">
      <c r="A481" s="138" t="s">
        <v>54</v>
      </c>
      <c r="B481" s="135" t="s">
        <v>135</v>
      </c>
      <c r="C481" s="87" t="s">
        <v>161</v>
      </c>
      <c r="D481" s="48">
        <f>SUM(D482:D485)</f>
        <v>0</v>
      </c>
      <c r="E481" s="48">
        <f>SUM(E482:E485)</f>
        <v>0</v>
      </c>
      <c r="F481" s="48">
        <f>SUM(F482:F485)</f>
        <v>0</v>
      </c>
      <c r="G481" s="86" t="e">
        <f t="shared" si="44"/>
        <v>#DIV/0!</v>
      </c>
      <c r="H481" s="103" t="s">
        <v>56</v>
      </c>
      <c r="I481" s="106" t="s">
        <v>157</v>
      </c>
      <c r="J481" s="127" t="s">
        <v>271</v>
      </c>
      <c r="K481" s="144" t="s">
        <v>47</v>
      </c>
      <c r="L481" s="131" t="s">
        <v>130</v>
      </c>
      <c r="M481" s="103">
        <v>827</v>
      </c>
      <c r="N481" s="42"/>
      <c r="O481" s="42"/>
      <c r="P481" s="42"/>
    </row>
    <row r="482" spans="1:16" s="32" customFormat="1" ht="23.25" customHeight="1" x14ac:dyDescent="0.3">
      <c r="A482" s="139"/>
      <c r="B482" s="136"/>
      <c r="C482" s="52" t="s">
        <v>225</v>
      </c>
      <c r="D482" s="48">
        <v>0</v>
      </c>
      <c r="E482" s="48">
        <v>0</v>
      </c>
      <c r="F482" s="48">
        <v>0</v>
      </c>
      <c r="G482" s="86" t="e">
        <f t="shared" si="44"/>
        <v>#DIV/0!</v>
      </c>
      <c r="H482" s="104"/>
      <c r="I482" s="107"/>
      <c r="J482" s="128"/>
      <c r="K482" s="144"/>
      <c r="L482" s="132"/>
      <c r="M482" s="104"/>
      <c r="N482" s="42"/>
      <c r="O482" s="42"/>
      <c r="P482" s="42"/>
    </row>
    <row r="483" spans="1:16" s="32" customFormat="1" ht="23.25" customHeight="1" x14ac:dyDescent="0.3">
      <c r="A483" s="139"/>
      <c r="B483" s="136"/>
      <c r="C483" s="52" t="s">
        <v>227</v>
      </c>
      <c r="D483" s="48">
        <v>0</v>
      </c>
      <c r="E483" s="48">
        <v>0</v>
      </c>
      <c r="F483" s="48">
        <v>0</v>
      </c>
      <c r="G483" s="86" t="e">
        <f t="shared" si="44"/>
        <v>#DIV/0!</v>
      </c>
      <c r="H483" s="104"/>
      <c r="I483" s="107"/>
      <c r="J483" s="128"/>
      <c r="K483" s="144"/>
      <c r="L483" s="132"/>
      <c r="M483" s="104"/>
      <c r="N483" s="42"/>
      <c r="O483" s="42"/>
      <c r="P483" s="42"/>
    </row>
    <row r="484" spans="1:16" s="32" customFormat="1" ht="23.25" customHeight="1" x14ac:dyDescent="0.3">
      <c r="A484" s="139"/>
      <c r="B484" s="136"/>
      <c r="C484" s="52" t="s">
        <v>160</v>
      </c>
      <c r="D484" s="48">
        <v>0</v>
      </c>
      <c r="E484" s="48">
        <v>0</v>
      </c>
      <c r="F484" s="48">
        <v>0</v>
      </c>
      <c r="G484" s="86" t="e">
        <f t="shared" si="44"/>
        <v>#DIV/0!</v>
      </c>
      <c r="H484" s="104"/>
      <c r="I484" s="107"/>
      <c r="J484" s="128"/>
      <c r="K484" s="144"/>
      <c r="L484" s="132"/>
      <c r="M484" s="104"/>
      <c r="N484" s="42"/>
      <c r="O484" s="42"/>
      <c r="P484" s="42"/>
    </row>
    <row r="485" spans="1:16" s="32" customFormat="1" ht="23.25" customHeight="1" x14ac:dyDescent="0.3">
      <c r="A485" s="140"/>
      <c r="B485" s="137"/>
      <c r="C485" s="52" t="s">
        <v>159</v>
      </c>
      <c r="D485" s="48">
        <v>0</v>
      </c>
      <c r="E485" s="48">
        <v>0</v>
      </c>
      <c r="F485" s="48">
        <v>0</v>
      </c>
      <c r="G485" s="86" t="e">
        <f t="shared" si="44"/>
        <v>#DIV/0!</v>
      </c>
      <c r="H485" s="105"/>
      <c r="I485" s="108"/>
      <c r="J485" s="129"/>
      <c r="K485" s="144"/>
      <c r="L485" s="132"/>
      <c r="M485" s="105"/>
      <c r="N485" s="42"/>
      <c r="O485" s="42"/>
      <c r="P485" s="42"/>
    </row>
    <row r="486" spans="1:16" s="32" customFormat="1" ht="27" customHeight="1" x14ac:dyDescent="0.3">
      <c r="A486" s="138" t="s">
        <v>57</v>
      </c>
      <c r="B486" s="135" t="s">
        <v>55</v>
      </c>
      <c r="C486" s="87" t="s">
        <v>161</v>
      </c>
      <c r="D486" s="48">
        <f>SUM(D487:D490)</f>
        <v>0</v>
      </c>
      <c r="E486" s="48">
        <f>SUM(E487:E490)</f>
        <v>0</v>
      </c>
      <c r="F486" s="48">
        <f>SUM(F487:F490)</f>
        <v>0</v>
      </c>
      <c r="G486" s="86" t="e">
        <f t="shared" si="44"/>
        <v>#DIV/0!</v>
      </c>
      <c r="H486" s="103" t="s">
        <v>58</v>
      </c>
      <c r="I486" s="106"/>
      <c r="J486" s="127" t="s">
        <v>297</v>
      </c>
      <c r="K486" s="144" t="s">
        <v>47</v>
      </c>
      <c r="L486" s="131" t="s">
        <v>472</v>
      </c>
      <c r="M486" s="103">
        <v>827</v>
      </c>
      <c r="N486" s="42"/>
      <c r="O486" s="42"/>
      <c r="P486" s="42"/>
    </row>
    <row r="487" spans="1:16" s="32" customFormat="1" ht="27" customHeight="1" x14ac:dyDescent="0.3">
      <c r="A487" s="139"/>
      <c r="B487" s="136"/>
      <c r="C487" s="52" t="s">
        <v>225</v>
      </c>
      <c r="D487" s="48">
        <v>0</v>
      </c>
      <c r="E487" s="48">
        <v>0</v>
      </c>
      <c r="F487" s="48">
        <v>0</v>
      </c>
      <c r="G487" s="86" t="e">
        <f t="shared" si="44"/>
        <v>#DIV/0!</v>
      </c>
      <c r="H487" s="104"/>
      <c r="I487" s="107"/>
      <c r="J487" s="128"/>
      <c r="K487" s="144"/>
      <c r="L487" s="132"/>
      <c r="M487" s="104"/>
      <c r="N487" s="42"/>
      <c r="O487" s="42"/>
      <c r="P487" s="42"/>
    </row>
    <row r="488" spans="1:16" s="32" customFormat="1" ht="27" customHeight="1" x14ac:dyDescent="0.3">
      <c r="A488" s="139"/>
      <c r="B488" s="136"/>
      <c r="C488" s="52" t="s">
        <v>227</v>
      </c>
      <c r="D488" s="48">
        <v>0</v>
      </c>
      <c r="E488" s="48">
        <v>0</v>
      </c>
      <c r="F488" s="48">
        <v>0</v>
      </c>
      <c r="G488" s="86" t="e">
        <f t="shared" si="44"/>
        <v>#DIV/0!</v>
      </c>
      <c r="H488" s="104"/>
      <c r="I488" s="107"/>
      <c r="J488" s="128"/>
      <c r="K488" s="144"/>
      <c r="L488" s="132"/>
      <c r="M488" s="104"/>
      <c r="N488" s="42"/>
      <c r="O488" s="42"/>
      <c r="P488" s="42"/>
    </row>
    <row r="489" spans="1:16" s="32" customFormat="1" ht="27" customHeight="1" x14ac:dyDescent="0.3">
      <c r="A489" s="139"/>
      <c r="B489" s="136"/>
      <c r="C489" s="52" t="s">
        <v>160</v>
      </c>
      <c r="D489" s="48">
        <v>0</v>
      </c>
      <c r="E489" s="48">
        <v>0</v>
      </c>
      <c r="F489" s="48">
        <v>0</v>
      </c>
      <c r="G489" s="86" t="e">
        <f t="shared" si="44"/>
        <v>#DIV/0!</v>
      </c>
      <c r="H489" s="104"/>
      <c r="I489" s="107"/>
      <c r="J489" s="128"/>
      <c r="K489" s="144"/>
      <c r="L489" s="132"/>
      <c r="M489" s="104"/>
      <c r="N489" s="42"/>
      <c r="O489" s="42"/>
      <c r="P489" s="42"/>
    </row>
    <row r="490" spans="1:16" s="32" customFormat="1" ht="27" customHeight="1" x14ac:dyDescent="0.3">
      <c r="A490" s="140"/>
      <c r="B490" s="137"/>
      <c r="C490" s="52" t="s">
        <v>159</v>
      </c>
      <c r="D490" s="48">
        <v>0</v>
      </c>
      <c r="E490" s="48">
        <v>0</v>
      </c>
      <c r="F490" s="48">
        <v>0</v>
      </c>
      <c r="G490" s="86" t="e">
        <f t="shared" si="44"/>
        <v>#DIV/0!</v>
      </c>
      <c r="H490" s="105"/>
      <c r="I490" s="108"/>
      <c r="J490" s="129"/>
      <c r="K490" s="144"/>
      <c r="L490" s="132"/>
      <c r="M490" s="105"/>
      <c r="N490" s="42"/>
      <c r="O490" s="42"/>
      <c r="P490" s="42"/>
    </row>
    <row r="491" spans="1:16" s="32" customFormat="1" ht="21.75" customHeight="1" x14ac:dyDescent="0.3">
      <c r="A491" s="138" t="s">
        <v>190</v>
      </c>
      <c r="B491" s="135" t="s">
        <v>59</v>
      </c>
      <c r="C491" s="87" t="s">
        <v>161</v>
      </c>
      <c r="D491" s="48">
        <f>SUM(D492:D495)</f>
        <v>69376</v>
      </c>
      <c r="E491" s="48">
        <f>SUM(E492:E495)</f>
        <v>59860.4</v>
      </c>
      <c r="F491" s="48">
        <f>SUM(F492:F495)</f>
        <v>59860.4</v>
      </c>
      <c r="G491" s="86">
        <f t="shared" si="44"/>
        <v>0.86284017527675283</v>
      </c>
      <c r="H491" s="103"/>
      <c r="I491" s="50" t="s">
        <v>223</v>
      </c>
      <c r="J491" s="46">
        <f>SUM(J492:J494)</f>
        <v>2</v>
      </c>
      <c r="K491" s="109" t="s">
        <v>60</v>
      </c>
      <c r="L491" s="103"/>
      <c r="M491" s="103">
        <v>827</v>
      </c>
      <c r="N491" s="42"/>
      <c r="O491" s="42"/>
      <c r="P491" s="42"/>
    </row>
    <row r="492" spans="1:16" s="32" customFormat="1" ht="21.75" customHeight="1" x14ac:dyDescent="0.3">
      <c r="A492" s="139"/>
      <c r="B492" s="136"/>
      <c r="C492" s="52" t="s">
        <v>225</v>
      </c>
      <c r="D492" s="89">
        <f>D497+D502</f>
        <v>0</v>
      </c>
      <c r="E492" s="89">
        <f t="shared" ref="E492:F492" si="46">E497+E502</f>
        <v>0</v>
      </c>
      <c r="F492" s="89">
        <f t="shared" si="46"/>
        <v>0</v>
      </c>
      <c r="G492" s="86" t="e">
        <f t="shared" si="44"/>
        <v>#DIV/0!</v>
      </c>
      <c r="H492" s="104"/>
      <c r="I492" s="50" t="s">
        <v>226</v>
      </c>
      <c r="J492" s="46">
        <v>0</v>
      </c>
      <c r="K492" s="110"/>
      <c r="L492" s="104"/>
      <c r="M492" s="104"/>
      <c r="N492" s="42"/>
      <c r="O492" s="42"/>
      <c r="P492" s="42"/>
    </row>
    <row r="493" spans="1:16" s="32" customFormat="1" ht="21.75" customHeight="1" x14ac:dyDescent="0.3">
      <c r="A493" s="139"/>
      <c r="B493" s="136"/>
      <c r="C493" s="52" t="s">
        <v>227</v>
      </c>
      <c r="D493" s="89">
        <f t="shared" ref="D493:F495" si="47">D498+D503</f>
        <v>209.6</v>
      </c>
      <c r="E493" s="89">
        <f t="shared" si="47"/>
        <v>0</v>
      </c>
      <c r="F493" s="89">
        <f t="shared" si="47"/>
        <v>0</v>
      </c>
      <c r="G493" s="86">
        <f t="shared" si="44"/>
        <v>0</v>
      </c>
      <c r="H493" s="104"/>
      <c r="I493" s="50" t="s">
        <v>228</v>
      </c>
      <c r="J493" s="46">
        <v>1</v>
      </c>
      <c r="K493" s="110"/>
      <c r="L493" s="104"/>
      <c r="M493" s="104"/>
      <c r="N493" s="42"/>
      <c r="O493" s="42"/>
      <c r="P493" s="42"/>
    </row>
    <row r="494" spans="1:16" s="32" customFormat="1" ht="21.75" customHeight="1" x14ac:dyDescent="0.3">
      <c r="A494" s="139"/>
      <c r="B494" s="136"/>
      <c r="C494" s="52" t="s">
        <v>160</v>
      </c>
      <c r="D494" s="89">
        <f t="shared" si="47"/>
        <v>0</v>
      </c>
      <c r="E494" s="89">
        <f t="shared" si="47"/>
        <v>0</v>
      </c>
      <c r="F494" s="89">
        <f t="shared" si="47"/>
        <v>0</v>
      </c>
      <c r="G494" s="86" t="e">
        <f t="shared" si="44"/>
        <v>#DIV/0!</v>
      </c>
      <c r="H494" s="104"/>
      <c r="I494" s="50" t="s">
        <v>229</v>
      </c>
      <c r="J494" s="46">
        <v>1</v>
      </c>
      <c r="K494" s="110"/>
      <c r="L494" s="104"/>
      <c r="M494" s="104"/>
      <c r="N494" s="42"/>
      <c r="O494" s="42"/>
      <c r="P494" s="42"/>
    </row>
    <row r="495" spans="1:16" s="32" customFormat="1" ht="33.75" customHeight="1" x14ac:dyDescent="0.3">
      <c r="A495" s="140"/>
      <c r="B495" s="137"/>
      <c r="C495" s="52" t="s">
        <v>159</v>
      </c>
      <c r="D495" s="89">
        <f t="shared" si="47"/>
        <v>69166.399999999994</v>
      </c>
      <c r="E495" s="89">
        <f t="shared" si="47"/>
        <v>59860.4</v>
      </c>
      <c r="F495" s="89">
        <f t="shared" si="47"/>
        <v>59860.4</v>
      </c>
      <c r="G495" s="86">
        <f t="shared" si="44"/>
        <v>0.86545490295866212</v>
      </c>
      <c r="H495" s="105"/>
      <c r="I495" s="50" t="s">
        <v>230</v>
      </c>
      <c r="J495" s="49">
        <f>(J492+J493/2)/J491</f>
        <v>0.25</v>
      </c>
      <c r="K495" s="111"/>
      <c r="L495" s="105"/>
      <c r="M495" s="105"/>
      <c r="N495" s="42"/>
      <c r="O495" s="42"/>
      <c r="P495" s="42"/>
    </row>
    <row r="496" spans="1:16" s="32" customFormat="1" ht="26.25" customHeight="1" outlineLevel="1" x14ac:dyDescent="0.3">
      <c r="A496" s="138" t="s">
        <v>61</v>
      </c>
      <c r="B496" s="135" t="s">
        <v>62</v>
      </c>
      <c r="C496" s="87" t="s">
        <v>161</v>
      </c>
      <c r="D496" s="48">
        <f>SUM(D497:D500)</f>
        <v>209.6</v>
      </c>
      <c r="E496" s="48">
        <f>SUM(E497:E500)</f>
        <v>0</v>
      </c>
      <c r="F496" s="48">
        <f>SUM(F497:F500)</f>
        <v>0</v>
      </c>
      <c r="G496" s="86">
        <f t="shared" si="44"/>
        <v>0</v>
      </c>
      <c r="H496" s="103" t="s">
        <v>63</v>
      </c>
      <c r="I496" s="115" t="s">
        <v>473</v>
      </c>
      <c r="J496" s="103" t="s">
        <v>297</v>
      </c>
      <c r="K496" s="109" t="s">
        <v>192</v>
      </c>
      <c r="L496" s="115" t="s">
        <v>474</v>
      </c>
      <c r="M496" s="103">
        <v>827</v>
      </c>
      <c r="N496" s="42"/>
      <c r="O496" s="42"/>
      <c r="P496" s="42"/>
    </row>
    <row r="497" spans="1:16" s="32" customFormat="1" ht="26.25" customHeight="1" outlineLevel="1" x14ac:dyDescent="0.3">
      <c r="A497" s="139"/>
      <c r="B497" s="136"/>
      <c r="C497" s="52" t="s">
        <v>225</v>
      </c>
      <c r="D497" s="48">
        <v>0</v>
      </c>
      <c r="E497" s="48">
        <v>0</v>
      </c>
      <c r="F497" s="48">
        <v>0</v>
      </c>
      <c r="G497" s="86" t="e">
        <f t="shared" si="44"/>
        <v>#DIV/0!</v>
      </c>
      <c r="H497" s="104"/>
      <c r="I497" s="116"/>
      <c r="J497" s="104"/>
      <c r="K497" s="110"/>
      <c r="L497" s="116"/>
      <c r="M497" s="104"/>
      <c r="N497" s="42"/>
      <c r="O497" s="42"/>
      <c r="P497" s="42"/>
    </row>
    <row r="498" spans="1:16" s="32" customFormat="1" ht="26.25" customHeight="1" outlineLevel="1" x14ac:dyDescent="0.3">
      <c r="A498" s="139"/>
      <c r="B498" s="136"/>
      <c r="C498" s="52" t="s">
        <v>227</v>
      </c>
      <c r="D498" s="48">
        <v>209.6</v>
      </c>
      <c r="E498" s="48">
        <v>0</v>
      </c>
      <c r="F498" s="48">
        <v>0</v>
      </c>
      <c r="G498" s="86">
        <f t="shared" si="44"/>
        <v>0</v>
      </c>
      <c r="H498" s="104"/>
      <c r="I498" s="116"/>
      <c r="J498" s="104"/>
      <c r="K498" s="110"/>
      <c r="L498" s="116"/>
      <c r="M498" s="104"/>
      <c r="N498" s="36"/>
      <c r="O498" s="42"/>
      <c r="P498" s="42"/>
    </row>
    <row r="499" spans="1:16" s="32" customFormat="1" ht="26.25" customHeight="1" outlineLevel="1" x14ac:dyDescent="0.3">
      <c r="A499" s="139"/>
      <c r="B499" s="136"/>
      <c r="C499" s="52" t="s">
        <v>160</v>
      </c>
      <c r="D499" s="48">
        <v>0</v>
      </c>
      <c r="E499" s="48">
        <v>0</v>
      </c>
      <c r="F499" s="48">
        <v>0</v>
      </c>
      <c r="G499" s="86" t="e">
        <f t="shared" si="44"/>
        <v>#DIV/0!</v>
      </c>
      <c r="H499" s="104"/>
      <c r="I499" s="116"/>
      <c r="J499" s="104"/>
      <c r="K499" s="110"/>
      <c r="L499" s="116"/>
      <c r="M499" s="104"/>
      <c r="N499" s="36"/>
      <c r="O499" s="42"/>
      <c r="P499" s="42"/>
    </row>
    <row r="500" spans="1:16" s="32" customFormat="1" ht="43.95" customHeight="1" outlineLevel="1" x14ac:dyDescent="0.3">
      <c r="A500" s="140"/>
      <c r="B500" s="137"/>
      <c r="C500" s="52" t="s">
        <v>159</v>
      </c>
      <c r="D500" s="48">
        <v>0</v>
      </c>
      <c r="E500" s="48">
        <v>0</v>
      </c>
      <c r="F500" s="48">
        <v>0</v>
      </c>
      <c r="G500" s="86" t="e">
        <f t="shared" si="44"/>
        <v>#DIV/0!</v>
      </c>
      <c r="H500" s="105"/>
      <c r="I500" s="117"/>
      <c r="J500" s="105"/>
      <c r="K500" s="111"/>
      <c r="L500" s="117"/>
      <c r="M500" s="105"/>
      <c r="N500" s="36"/>
      <c r="O500" s="42"/>
      <c r="P500" s="42"/>
    </row>
    <row r="501" spans="1:16" s="32" customFormat="1" ht="23.25" customHeight="1" outlineLevel="1" x14ac:dyDescent="0.3">
      <c r="A501" s="138" t="s">
        <v>64</v>
      </c>
      <c r="B501" s="135" t="s">
        <v>65</v>
      </c>
      <c r="C501" s="87" t="s">
        <v>161</v>
      </c>
      <c r="D501" s="48">
        <f>SUM(D502:D505)</f>
        <v>69166.399999999994</v>
      </c>
      <c r="E501" s="48">
        <f>SUM(E502:E505)</f>
        <v>59860.4</v>
      </c>
      <c r="F501" s="48">
        <f>SUM(F502:F505)</f>
        <v>59860.4</v>
      </c>
      <c r="G501" s="86">
        <f t="shared" si="44"/>
        <v>0.86545490295866212</v>
      </c>
      <c r="H501" s="103" t="s">
        <v>66</v>
      </c>
      <c r="I501" s="115" t="s">
        <v>136</v>
      </c>
      <c r="J501" s="127" t="s">
        <v>271</v>
      </c>
      <c r="K501" s="130" t="s">
        <v>137</v>
      </c>
      <c r="L501" s="131" t="s">
        <v>475</v>
      </c>
      <c r="M501" s="103">
        <v>827</v>
      </c>
      <c r="N501" s="36"/>
      <c r="O501" s="42"/>
      <c r="P501" s="42"/>
    </row>
    <row r="502" spans="1:16" s="32" customFormat="1" ht="23.25" customHeight="1" outlineLevel="1" x14ac:dyDescent="0.3">
      <c r="A502" s="139"/>
      <c r="B502" s="136"/>
      <c r="C502" s="52" t="s">
        <v>225</v>
      </c>
      <c r="D502" s="48">
        <v>0</v>
      </c>
      <c r="E502" s="48">
        <v>0</v>
      </c>
      <c r="F502" s="48">
        <v>0</v>
      </c>
      <c r="G502" s="86" t="e">
        <f t="shared" si="44"/>
        <v>#DIV/0!</v>
      </c>
      <c r="H502" s="104"/>
      <c r="I502" s="116"/>
      <c r="J502" s="128"/>
      <c r="K502" s="130"/>
      <c r="L502" s="132"/>
      <c r="M502" s="104"/>
      <c r="N502" s="36"/>
      <c r="O502" s="42"/>
      <c r="P502" s="42"/>
    </row>
    <row r="503" spans="1:16" s="32" customFormat="1" ht="23.25" customHeight="1" outlineLevel="1" x14ac:dyDescent="0.3">
      <c r="A503" s="139"/>
      <c r="B503" s="136"/>
      <c r="C503" s="52" t="s">
        <v>227</v>
      </c>
      <c r="D503" s="48">
        <v>0</v>
      </c>
      <c r="E503" s="48">
        <v>0</v>
      </c>
      <c r="F503" s="48">
        <v>0</v>
      </c>
      <c r="G503" s="86" t="e">
        <f t="shared" si="44"/>
        <v>#DIV/0!</v>
      </c>
      <c r="H503" s="104"/>
      <c r="I503" s="116"/>
      <c r="J503" s="128"/>
      <c r="K503" s="130"/>
      <c r="L503" s="132"/>
      <c r="M503" s="104"/>
      <c r="N503" s="36"/>
      <c r="O503" s="42"/>
      <c r="P503" s="42"/>
    </row>
    <row r="504" spans="1:16" s="32" customFormat="1" ht="23.25" customHeight="1" outlineLevel="1" x14ac:dyDescent="0.3">
      <c r="A504" s="139"/>
      <c r="B504" s="136"/>
      <c r="C504" s="52" t="s">
        <v>160</v>
      </c>
      <c r="D504" s="48">
        <v>0</v>
      </c>
      <c r="E504" s="48">
        <v>0</v>
      </c>
      <c r="F504" s="48">
        <v>0</v>
      </c>
      <c r="G504" s="86" t="e">
        <f t="shared" si="44"/>
        <v>#DIV/0!</v>
      </c>
      <c r="H504" s="104"/>
      <c r="I504" s="116"/>
      <c r="J504" s="128"/>
      <c r="K504" s="130"/>
      <c r="L504" s="132"/>
      <c r="M504" s="104"/>
      <c r="N504" s="36"/>
      <c r="O504" s="42"/>
      <c r="P504" s="42"/>
    </row>
    <row r="505" spans="1:16" s="32" customFormat="1" ht="41.4" customHeight="1" outlineLevel="1" x14ac:dyDescent="0.3">
      <c r="A505" s="140"/>
      <c r="B505" s="137"/>
      <c r="C505" s="52" t="s">
        <v>159</v>
      </c>
      <c r="D505" s="48">
        <v>69166.399999999994</v>
      </c>
      <c r="E505" s="48">
        <v>59860.4</v>
      </c>
      <c r="F505" s="48">
        <v>59860.4</v>
      </c>
      <c r="G505" s="86">
        <f t="shared" si="44"/>
        <v>0.86545490295866212</v>
      </c>
      <c r="H505" s="105"/>
      <c r="I505" s="117"/>
      <c r="J505" s="129"/>
      <c r="K505" s="130"/>
      <c r="L505" s="132"/>
      <c r="M505" s="105"/>
      <c r="N505" s="36"/>
      <c r="O505" s="42"/>
      <c r="P505" s="42"/>
    </row>
    <row r="506" spans="1:16" s="32" customFormat="1" ht="27" hidden="1" customHeight="1" x14ac:dyDescent="0.3">
      <c r="A506" s="138" t="s">
        <v>57</v>
      </c>
      <c r="B506" s="135" t="s">
        <v>55</v>
      </c>
      <c r="C506" s="87" t="s">
        <v>161</v>
      </c>
      <c r="D506" s="48">
        <f>SUM(D507:D510)</f>
        <v>0</v>
      </c>
      <c r="E506" s="48">
        <f>SUM(E507:E510)</f>
        <v>0</v>
      </c>
      <c r="F506" s="48">
        <f>SUM(F507:F510)</f>
        <v>0</v>
      </c>
      <c r="G506" s="86" t="e">
        <f t="shared" ref="G506:G526" si="48">F506/D506</f>
        <v>#DIV/0!</v>
      </c>
      <c r="H506" s="103" t="s">
        <v>58</v>
      </c>
      <c r="I506" s="106"/>
      <c r="J506" s="127" t="s">
        <v>297</v>
      </c>
      <c r="K506" s="144" t="s">
        <v>47</v>
      </c>
      <c r="L506" s="131" t="s">
        <v>472</v>
      </c>
      <c r="M506" s="103">
        <v>827</v>
      </c>
      <c r="N506" s="42"/>
      <c r="O506" s="42"/>
      <c r="P506" s="42"/>
    </row>
    <row r="507" spans="1:16" s="32" customFormat="1" ht="27" hidden="1" customHeight="1" x14ac:dyDescent="0.3">
      <c r="A507" s="139"/>
      <c r="B507" s="136"/>
      <c r="C507" s="52" t="s">
        <v>225</v>
      </c>
      <c r="D507" s="48">
        <v>0</v>
      </c>
      <c r="E507" s="48">
        <v>0</v>
      </c>
      <c r="F507" s="48">
        <v>0</v>
      </c>
      <c r="G507" s="86" t="e">
        <f t="shared" si="48"/>
        <v>#DIV/0!</v>
      </c>
      <c r="H507" s="104"/>
      <c r="I507" s="107"/>
      <c r="J507" s="128"/>
      <c r="K507" s="144"/>
      <c r="L507" s="132"/>
      <c r="M507" s="104"/>
      <c r="N507" s="42"/>
      <c r="O507" s="42"/>
      <c r="P507" s="42"/>
    </row>
    <row r="508" spans="1:16" s="32" customFormat="1" ht="27" hidden="1" customHeight="1" x14ac:dyDescent="0.3">
      <c r="A508" s="139"/>
      <c r="B508" s="136"/>
      <c r="C508" s="52" t="s">
        <v>227</v>
      </c>
      <c r="D508" s="48">
        <v>0</v>
      </c>
      <c r="E508" s="48">
        <v>0</v>
      </c>
      <c r="F508" s="48">
        <v>0</v>
      </c>
      <c r="G508" s="86" t="e">
        <f t="shared" si="48"/>
        <v>#DIV/0!</v>
      </c>
      <c r="H508" s="104"/>
      <c r="I508" s="107"/>
      <c r="J508" s="128"/>
      <c r="K508" s="144"/>
      <c r="L508" s="132"/>
      <c r="M508" s="104"/>
      <c r="N508" s="42"/>
      <c r="O508" s="42"/>
      <c r="P508" s="42"/>
    </row>
    <row r="509" spans="1:16" s="32" customFormat="1" ht="27" hidden="1" customHeight="1" x14ac:dyDescent="0.3">
      <c r="A509" s="139"/>
      <c r="B509" s="136"/>
      <c r="C509" s="52" t="s">
        <v>160</v>
      </c>
      <c r="D509" s="48">
        <v>0</v>
      </c>
      <c r="E509" s="48">
        <v>0</v>
      </c>
      <c r="F509" s="48">
        <v>0</v>
      </c>
      <c r="G509" s="86" t="e">
        <f t="shared" si="48"/>
        <v>#DIV/0!</v>
      </c>
      <c r="H509" s="104"/>
      <c r="I509" s="107"/>
      <c r="J509" s="128"/>
      <c r="K509" s="144"/>
      <c r="L509" s="132"/>
      <c r="M509" s="104"/>
      <c r="N509" s="42"/>
      <c r="O509" s="42"/>
      <c r="P509" s="42"/>
    </row>
    <row r="510" spans="1:16" s="32" customFormat="1" ht="27" hidden="1" customHeight="1" x14ac:dyDescent="0.3">
      <c r="A510" s="140"/>
      <c r="B510" s="137"/>
      <c r="C510" s="52" t="s">
        <v>159</v>
      </c>
      <c r="D510" s="48">
        <v>0</v>
      </c>
      <c r="E510" s="48">
        <v>0</v>
      </c>
      <c r="F510" s="48">
        <v>0</v>
      </c>
      <c r="G510" s="86" t="e">
        <f t="shared" si="48"/>
        <v>#DIV/0!</v>
      </c>
      <c r="H510" s="105"/>
      <c r="I510" s="108"/>
      <c r="J510" s="129"/>
      <c r="K510" s="144"/>
      <c r="L510" s="132"/>
      <c r="M510" s="105"/>
      <c r="N510" s="42"/>
      <c r="O510" s="42"/>
      <c r="P510" s="42"/>
    </row>
    <row r="511" spans="1:16" s="32" customFormat="1" ht="21.75" hidden="1" customHeight="1" x14ac:dyDescent="0.3">
      <c r="A511" s="138" t="s">
        <v>190</v>
      </c>
      <c r="B511" s="135" t="s">
        <v>59</v>
      </c>
      <c r="C511" s="87" t="s">
        <v>161</v>
      </c>
      <c r="D511" s="48">
        <f>SUM(D512:D515)</f>
        <v>69376</v>
      </c>
      <c r="E511" s="48">
        <f>SUM(E512:E515)</f>
        <v>59860.4</v>
      </c>
      <c r="F511" s="48">
        <f>SUM(F512:F515)</f>
        <v>59860.4</v>
      </c>
      <c r="G511" s="86">
        <f t="shared" si="48"/>
        <v>0.86284017527675283</v>
      </c>
      <c r="H511" s="103"/>
      <c r="I511" s="50" t="s">
        <v>223</v>
      </c>
      <c r="J511" s="46">
        <f>SUM(J512:J514)</f>
        <v>3</v>
      </c>
      <c r="K511" s="109" t="s">
        <v>60</v>
      </c>
      <c r="L511" s="103"/>
      <c r="M511" s="103">
        <v>827</v>
      </c>
      <c r="N511" s="42"/>
      <c r="O511" s="42"/>
      <c r="P511" s="42"/>
    </row>
    <row r="512" spans="1:16" s="32" customFormat="1" ht="21.75" hidden="1" customHeight="1" x14ac:dyDescent="0.3">
      <c r="A512" s="139"/>
      <c r="B512" s="136"/>
      <c r="C512" s="52" t="s">
        <v>225</v>
      </c>
      <c r="D512" s="89">
        <f t="shared" ref="D512:E515" si="49">D517+D522+D527</f>
        <v>0</v>
      </c>
      <c r="E512" s="89">
        <f t="shared" si="49"/>
        <v>0</v>
      </c>
      <c r="F512" s="89">
        <f t="shared" ref="F512" si="50">F517+F522+F527</f>
        <v>0</v>
      </c>
      <c r="G512" s="86" t="e">
        <f t="shared" si="48"/>
        <v>#DIV/0!</v>
      </c>
      <c r="H512" s="104"/>
      <c r="I512" s="50" t="s">
        <v>226</v>
      </c>
      <c r="J512" s="46">
        <v>0</v>
      </c>
      <c r="K512" s="110"/>
      <c r="L512" s="104"/>
      <c r="M512" s="104"/>
      <c r="N512" s="42"/>
      <c r="O512" s="42"/>
      <c r="P512" s="42"/>
    </row>
    <row r="513" spans="1:16" s="32" customFormat="1" ht="21.75" hidden="1" customHeight="1" x14ac:dyDescent="0.3">
      <c r="A513" s="139"/>
      <c r="B513" s="136"/>
      <c r="C513" s="52" t="s">
        <v>227</v>
      </c>
      <c r="D513" s="89">
        <f t="shared" si="49"/>
        <v>209.6</v>
      </c>
      <c r="E513" s="89">
        <f t="shared" si="49"/>
        <v>0</v>
      </c>
      <c r="F513" s="89">
        <f t="shared" ref="F513" si="51">F518+F523+F528</f>
        <v>0</v>
      </c>
      <c r="G513" s="86">
        <f t="shared" si="48"/>
        <v>0</v>
      </c>
      <c r="H513" s="104"/>
      <c r="I513" s="50" t="s">
        <v>228</v>
      </c>
      <c r="J513" s="46">
        <v>3</v>
      </c>
      <c r="K513" s="110"/>
      <c r="L513" s="104"/>
      <c r="M513" s="104"/>
      <c r="N513" s="42"/>
      <c r="O513" s="42"/>
      <c r="P513" s="42"/>
    </row>
    <row r="514" spans="1:16" s="32" customFormat="1" ht="21.75" hidden="1" customHeight="1" x14ac:dyDescent="0.3">
      <c r="A514" s="139"/>
      <c r="B514" s="136"/>
      <c r="C514" s="52" t="s">
        <v>160</v>
      </c>
      <c r="D514" s="89">
        <f t="shared" si="49"/>
        <v>0</v>
      </c>
      <c r="E514" s="89">
        <f t="shared" si="49"/>
        <v>0</v>
      </c>
      <c r="F514" s="89">
        <f t="shared" ref="F514" si="52">F519+F524+F529</f>
        <v>0</v>
      </c>
      <c r="G514" s="86" t="e">
        <f t="shared" si="48"/>
        <v>#DIV/0!</v>
      </c>
      <c r="H514" s="104"/>
      <c r="I514" s="50" t="s">
        <v>229</v>
      </c>
      <c r="J514" s="46">
        <v>0</v>
      </c>
      <c r="K514" s="110"/>
      <c r="L514" s="104"/>
      <c r="M514" s="104"/>
      <c r="N514" s="42"/>
      <c r="O514" s="42"/>
      <c r="P514" s="42"/>
    </row>
    <row r="515" spans="1:16" s="32" customFormat="1" ht="21.75" hidden="1" customHeight="1" collapsed="1" x14ac:dyDescent="0.3">
      <c r="A515" s="140"/>
      <c r="B515" s="137"/>
      <c r="C515" s="52" t="s">
        <v>159</v>
      </c>
      <c r="D515" s="89">
        <f t="shared" si="49"/>
        <v>69166.399999999994</v>
      </c>
      <c r="E515" s="89">
        <f t="shared" si="49"/>
        <v>59860.4</v>
      </c>
      <c r="F515" s="89">
        <f t="shared" ref="F515" si="53">F520+F525+F530</f>
        <v>59860.4</v>
      </c>
      <c r="G515" s="86">
        <f t="shared" si="48"/>
        <v>0.86545490295866212</v>
      </c>
      <c r="H515" s="105"/>
      <c r="I515" s="50" t="s">
        <v>230</v>
      </c>
      <c r="J515" s="49">
        <f>(J512+J513/2)/J511</f>
        <v>0.5</v>
      </c>
      <c r="K515" s="111"/>
      <c r="L515" s="105"/>
      <c r="M515" s="105"/>
      <c r="N515" s="42"/>
      <c r="O515" s="42"/>
      <c r="P515" s="42"/>
    </row>
    <row r="516" spans="1:16" s="32" customFormat="1" ht="26.25" hidden="1" customHeight="1" outlineLevel="1" x14ac:dyDescent="0.3">
      <c r="A516" s="138" t="s">
        <v>61</v>
      </c>
      <c r="B516" s="135" t="s">
        <v>62</v>
      </c>
      <c r="C516" s="87" t="s">
        <v>161</v>
      </c>
      <c r="D516" s="48">
        <f>SUM(D517:D520)</f>
        <v>209.6</v>
      </c>
      <c r="E516" s="48">
        <f>SUM(E517:E520)</f>
        <v>0</v>
      </c>
      <c r="F516" s="48">
        <f>SUM(F517:F520)</f>
        <v>0</v>
      </c>
      <c r="G516" s="86">
        <f t="shared" si="48"/>
        <v>0</v>
      </c>
      <c r="H516" s="103" t="s">
        <v>63</v>
      </c>
      <c r="I516" s="115" t="s">
        <v>473</v>
      </c>
      <c r="J516" s="103" t="s">
        <v>297</v>
      </c>
      <c r="K516" s="109" t="s">
        <v>192</v>
      </c>
      <c r="L516" s="115" t="s">
        <v>474</v>
      </c>
      <c r="M516" s="103">
        <v>827</v>
      </c>
      <c r="N516" s="42"/>
      <c r="O516" s="42"/>
      <c r="P516" s="42"/>
    </row>
    <row r="517" spans="1:16" s="32" customFormat="1" ht="26.25" hidden="1" customHeight="1" outlineLevel="1" x14ac:dyDescent="0.3">
      <c r="A517" s="139"/>
      <c r="B517" s="136"/>
      <c r="C517" s="52" t="s">
        <v>225</v>
      </c>
      <c r="D517" s="48">
        <v>0</v>
      </c>
      <c r="E517" s="48">
        <v>0</v>
      </c>
      <c r="F517" s="48">
        <v>0</v>
      </c>
      <c r="G517" s="86" t="e">
        <f t="shared" si="48"/>
        <v>#DIV/0!</v>
      </c>
      <c r="H517" s="104"/>
      <c r="I517" s="116"/>
      <c r="J517" s="104"/>
      <c r="K517" s="110"/>
      <c r="L517" s="116"/>
      <c r="M517" s="104"/>
      <c r="N517" s="42"/>
      <c r="O517" s="42"/>
      <c r="P517" s="42"/>
    </row>
    <row r="518" spans="1:16" s="32" customFormat="1" ht="26.25" hidden="1" customHeight="1" outlineLevel="1" x14ac:dyDescent="0.3">
      <c r="A518" s="139"/>
      <c r="B518" s="136"/>
      <c r="C518" s="52" t="s">
        <v>227</v>
      </c>
      <c r="D518" s="48">
        <v>209.6</v>
      </c>
      <c r="E518" s="48">
        <v>0</v>
      </c>
      <c r="F518" s="48">
        <v>0</v>
      </c>
      <c r="G518" s="86">
        <f t="shared" si="48"/>
        <v>0</v>
      </c>
      <c r="H518" s="104"/>
      <c r="I518" s="116"/>
      <c r="J518" s="104"/>
      <c r="K518" s="110"/>
      <c r="L518" s="116"/>
      <c r="M518" s="104"/>
      <c r="N518" s="36"/>
      <c r="O518" s="42"/>
      <c r="P518" s="42"/>
    </row>
    <row r="519" spans="1:16" s="32" customFormat="1" ht="26.25" hidden="1" customHeight="1" outlineLevel="1" x14ac:dyDescent="0.3">
      <c r="A519" s="139"/>
      <c r="B519" s="136"/>
      <c r="C519" s="52" t="s">
        <v>160</v>
      </c>
      <c r="D519" s="48">
        <v>0</v>
      </c>
      <c r="E519" s="48">
        <v>0</v>
      </c>
      <c r="F519" s="48">
        <v>0</v>
      </c>
      <c r="G519" s="86" t="e">
        <f t="shared" si="48"/>
        <v>#DIV/0!</v>
      </c>
      <c r="H519" s="104"/>
      <c r="I519" s="116"/>
      <c r="J519" s="104"/>
      <c r="K519" s="110"/>
      <c r="L519" s="116"/>
      <c r="M519" s="104"/>
      <c r="N519" s="36"/>
      <c r="O519" s="42"/>
      <c r="P519" s="42"/>
    </row>
    <row r="520" spans="1:16" s="32" customFormat="1" ht="26.25" hidden="1" customHeight="1" outlineLevel="1" x14ac:dyDescent="0.3">
      <c r="A520" s="140"/>
      <c r="B520" s="137"/>
      <c r="C520" s="52" t="s">
        <v>159</v>
      </c>
      <c r="D520" s="48">
        <v>0</v>
      </c>
      <c r="E520" s="48">
        <v>0</v>
      </c>
      <c r="F520" s="48">
        <v>0</v>
      </c>
      <c r="G520" s="86" t="e">
        <f t="shared" si="48"/>
        <v>#DIV/0!</v>
      </c>
      <c r="H520" s="105"/>
      <c r="I520" s="117"/>
      <c r="J520" s="105"/>
      <c r="K520" s="111"/>
      <c r="L520" s="117"/>
      <c r="M520" s="105"/>
      <c r="N520" s="36"/>
      <c r="O520" s="42"/>
      <c r="P520" s="42"/>
    </row>
    <row r="521" spans="1:16" s="32" customFormat="1" ht="23.25" hidden="1" customHeight="1" outlineLevel="1" x14ac:dyDescent="0.3">
      <c r="A521" s="138" t="s">
        <v>64</v>
      </c>
      <c r="B521" s="135" t="s">
        <v>65</v>
      </c>
      <c r="C521" s="87" t="s">
        <v>161</v>
      </c>
      <c r="D521" s="48">
        <f>SUM(D522:D525)</f>
        <v>69166.399999999994</v>
      </c>
      <c r="E521" s="48">
        <f>SUM(E522:E525)</f>
        <v>59860.4</v>
      </c>
      <c r="F521" s="48">
        <f>SUM(F522:F525)</f>
        <v>59860.4</v>
      </c>
      <c r="G521" s="86">
        <f t="shared" si="48"/>
        <v>0.86545490295866212</v>
      </c>
      <c r="H521" s="103" t="s">
        <v>66</v>
      </c>
      <c r="I521" s="115" t="s">
        <v>136</v>
      </c>
      <c r="J521" s="127" t="s">
        <v>271</v>
      </c>
      <c r="K521" s="130" t="s">
        <v>137</v>
      </c>
      <c r="L521" s="131" t="s">
        <v>475</v>
      </c>
      <c r="M521" s="103">
        <v>827</v>
      </c>
      <c r="N521" s="36"/>
      <c r="O521" s="42"/>
      <c r="P521" s="42"/>
    </row>
    <row r="522" spans="1:16" s="32" customFormat="1" ht="23.25" hidden="1" customHeight="1" outlineLevel="1" x14ac:dyDescent="0.3">
      <c r="A522" s="139"/>
      <c r="B522" s="136"/>
      <c r="C522" s="52" t="s">
        <v>225</v>
      </c>
      <c r="D522" s="48">
        <v>0</v>
      </c>
      <c r="E522" s="48">
        <v>0</v>
      </c>
      <c r="F522" s="48">
        <v>0</v>
      </c>
      <c r="G522" s="86" t="e">
        <f t="shared" si="48"/>
        <v>#DIV/0!</v>
      </c>
      <c r="H522" s="104"/>
      <c r="I522" s="116"/>
      <c r="J522" s="128"/>
      <c r="K522" s="130"/>
      <c r="L522" s="132"/>
      <c r="M522" s="104"/>
      <c r="N522" s="36"/>
      <c r="O522" s="42"/>
      <c r="P522" s="42"/>
    </row>
    <row r="523" spans="1:16" s="32" customFormat="1" ht="23.25" hidden="1" customHeight="1" outlineLevel="1" x14ac:dyDescent="0.3">
      <c r="A523" s="139"/>
      <c r="B523" s="136"/>
      <c r="C523" s="52" t="s">
        <v>227</v>
      </c>
      <c r="D523" s="48">
        <v>0</v>
      </c>
      <c r="E523" s="48">
        <v>0</v>
      </c>
      <c r="F523" s="48">
        <v>0</v>
      </c>
      <c r="G523" s="86" t="e">
        <f t="shared" si="48"/>
        <v>#DIV/0!</v>
      </c>
      <c r="H523" s="104"/>
      <c r="I523" s="116"/>
      <c r="J523" s="128"/>
      <c r="K523" s="130"/>
      <c r="L523" s="132"/>
      <c r="M523" s="104"/>
      <c r="N523" s="36"/>
      <c r="O523" s="42"/>
      <c r="P523" s="42"/>
    </row>
    <row r="524" spans="1:16" s="32" customFormat="1" ht="23.25" hidden="1" customHeight="1" outlineLevel="1" x14ac:dyDescent="0.3">
      <c r="A524" s="139"/>
      <c r="B524" s="136"/>
      <c r="C524" s="52" t="s">
        <v>160</v>
      </c>
      <c r="D524" s="48">
        <v>0</v>
      </c>
      <c r="E524" s="48">
        <v>0</v>
      </c>
      <c r="F524" s="48">
        <v>0</v>
      </c>
      <c r="G524" s="86" t="e">
        <f t="shared" si="48"/>
        <v>#DIV/0!</v>
      </c>
      <c r="H524" s="104"/>
      <c r="I524" s="116"/>
      <c r="J524" s="128"/>
      <c r="K524" s="130"/>
      <c r="L524" s="132"/>
      <c r="M524" s="104"/>
      <c r="N524" s="36"/>
      <c r="O524" s="42"/>
      <c r="P524" s="42"/>
    </row>
    <row r="525" spans="1:16" s="32" customFormat="1" ht="23.25" hidden="1" customHeight="1" outlineLevel="1" x14ac:dyDescent="0.3">
      <c r="A525" s="140"/>
      <c r="B525" s="137"/>
      <c r="C525" s="52" t="s">
        <v>159</v>
      </c>
      <c r="D525" s="48">
        <v>69166.399999999994</v>
      </c>
      <c r="E525" s="48">
        <v>59860.4</v>
      </c>
      <c r="F525" s="48">
        <v>59860.4</v>
      </c>
      <c r="G525" s="86">
        <f t="shared" si="48"/>
        <v>0.86545490295866212</v>
      </c>
      <c r="H525" s="105"/>
      <c r="I525" s="117"/>
      <c r="J525" s="129"/>
      <c r="K525" s="130"/>
      <c r="L525" s="132"/>
      <c r="M525" s="105"/>
      <c r="N525" s="36"/>
      <c r="O525" s="42"/>
      <c r="P525" s="42"/>
    </row>
    <row r="526" spans="1:16" s="32" customFormat="1" ht="20.25" hidden="1" customHeight="1" outlineLevel="1" x14ac:dyDescent="0.3">
      <c r="A526" s="138" t="s">
        <v>67</v>
      </c>
      <c r="B526" s="135" t="s">
        <v>68</v>
      </c>
      <c r="C526" s="87" t="s">
        <v>161</v>
      </c>
      <c r="D526" s="48">
        <f>SUM(D527:D530)</f>
        <v>0</v>
      </c>
      <c r="E526" s="48">
        <f>SUM(E527:E530)</f>
        <v>0</v>
      </c>
      <c r="F526" s="48">
        <f>SUM(F527:F530)</f>
        <v>0</v>
      </c>
      <c r="G526" s="86" t="e">
        <f t="shared" si="48"/>
        <v>#DIV/0!</v>
      </c>
      <c r="H526" s="103" t="s">
        <v>69</v>
      </c>
      <c r="I526" s="115" t="s">
        <v>138</v>
      </c>
      <c r="J526" s="103" t="s">
        <v>271</v>
      </c>
      <c r="K526" s="109" t="s">
        <v>60</v>
      </c>
      <c r="L526" s="115" t="s">
        <v>464</v>
      </c>
      <c r="M526" s="103">
        <v>827</v>
      </c>
      <c r="N526" s="36"/>
      <c r="O526" s="42"/>
      <c r="P526" s="42"/>
    </row>
    <row r="527" spans="1:16" s="32" customFormat="1" ht="20.25" hidden="1" customHeight="1" outlineLevel="1" x14ac:dyDescent="0.3">
      <c r="A527" s="139"/>
      <c r="B527" s="136"/>
      <c r="C527" s="52" t="s">
        <v>225</v>
      </c>
      <c r="D527" s="48">
        <v>0</v>
      </c>
      <c r="E527" s="48">
        <v>0</v>
      </c>
      <c r="F527" s="48">
        <v>0</v>
      </c>
      <c r="G527" s="86" t="e">
        <f t="shared" ref="G527:G530" si="54">F527/D527</f>
        <v>#DIV/0!</v>
      </c>
      <c r="H527" s="104"/>
      <c r="I527" s="116"/>
      <c r="J527" s="104"/>
      <c r="K527" s="110"/>
      <c r="L527" s="116"/>
      <c r="M527" s="104"/>
      <c r="N527" s="36"/>
      <c r="O527" s="42"/>
      <c r="P527" s="42"/>
    </row>
    <row r="528" spans="1:16" s="32" customFormat="1" ht="20.25" hidden="1" customHeight="1" outlineLevel="1" x14ac:dyDescent="0.3">
      <c r="A528" s="139"/>
      <c r="B528" s="136"/>
      <c r="C528" s="52" t="s">
        <v>227</v>
      </c>
      <c r="D528" s="48">
        <v>0</v>
      </c>
      <c r="E528" s="48">
        <v>0</v>
      </c>
      <c r="F528" s="48">
        <v>0</v>
      </c>
      <c r="G528" s="86" t="e">
        <f t="shared" si="54"/>
        <v>#DIV/0!</v>
      </c>
      <c r="H528" s="104"/>
      <c r="I528" s="116"/>
      <c r="J528" s="104"/>
      <c r="K528" s="110"/>
      <c r="L528" s="116"/>
      <c r="M528" s="104"/>
      <c r="N528" s="36"/>
      <c r="O528" s="42"/>
      <c r="P528" s="42"/>
    </row>
    <row r="529" spans="1:16" s="32" customFormat="1" ht="20.25" hidden="1" customHeight="1" outlineLevel="1" x14ac:dyDescent="0.3">
      <c r="A529" s="139"/>
      <c r="B529" s="136"/>
      <c r="C529" s="52" t="s">
        <v>160</v>
      </c>
      <c r="D529" s="48">
        <v>0</v>
      </c>
      <c r="E529" s="48">
        <v>0</v>
      </c>
      <c r="F529" s="48">
        <v>0</v>
      </c>
      <c r="G529" s="86" t="e">
        <f t="shared" si="54"/>
        <v>#DIV/0!</v>
      </c>
      <c r="H529" s="104"/>
      <c r="I529" s="116"/>
      <c r="J529" s="104"/>
      <c r="K529" s="110"/>
      <c r="L529" s="116"/>
      <c r="M529" s="104"/>
      <c r="N529" s="36"/>
      <c r="O529" s="42"/>
      <c r="P529" s="42"/>
    </row>
    <row r="530" spans="1:16" s="32" customFormat="1" ht="34.5" hidden="1" customHeight="1" outlineLevel="1" x14ac:dyDescent="0.3">
      <c r="A530" s="140"/>
      <c r="B530" s="137"/>
      <c r="C530" s="52" t="s">
        <v>159</v>
      </c>
      <c r="D530" s="48">
        <v>0</v>
      </c>
      <c r="E530" s="48">
        <v>0</v>
      </c>
      <c r="F530" s="48">
        <v>0</v>
      </c>
      <c r="G530" s="86" t="e">
        <f t="shared" si="54"/>
        <v>#DIV/0!</v>
      </c>
      <c r="H530" s="105"/>
      <c r="I530" s="117"/>
      <c r="J530" s="105"/>
      <c r="K530" s="111"/>
      <c r="L530" s="117"/>
      <c r="M530" s="105"/>
      <c r="N530" s="36"/>
      <c r="O530" s="42"/>
      <c r="P530" s="42"/>
    </row>
    <row r="531" spans="1:16" s="33" customFormat="1" ht="23.25" customHeight="1" x14ac:dyDescent="0.3">
      <c r="A531" s="112" t="s">
        <v>70</v>
      </c>
      <c r="B531" s="115" t="s">
        <v>71</v>
      </c>
      <c r="C531" s="47" t="s">
        <v>161</v>
      </c>
      <c r="D531" s="53">
        <f>SUM(D532:D535)</f>
        <v>82643.84599999999</v>
      </c>
      <c r="E531" s="53">
        <f>SUM(E532:E535)</f>
        <v>59459.153999999995</v>
      </c>
      <c r="F531" s="53">
        <f>SUM(F532:F535)</f>
        <v>59459.153999999995</v>
      </c>
      <c r="G531" s="49">
        <f>F531/D531</f>
        <v>0.7194625719621035</v>
      </c>
      <c r="H531" s="103"/>
      <c r="I531" s="50" t="s">
        <v>223</v>
      </c>
      <c r="J531" s="46">
        <f>SUM(J532:J534)</f>
        <v>2</v>
      </c>
      <c r="K531" s="103" t="s">
        <v>192</v>
      </c>
      <c r="L531" s="103"/>
      <c r="M531" s="103">
        <v>827</v>
      </c>
      <c r="N531" s="90"/>
      <c r="O531" s="90"/>
      <c r="P531" s="91"/>
    </row>
    <row r="532" spans="1:16" s="33" customFormat="1" ht="14.4" customHeight="1" x14ac:dyDescent="0.3">
      <c r="A532" s="113"/>
      <c r="B532" s="116"/>
      <c r="C532" s="52" t="s">
        <v>225</v>
      </c>
      <c r="D532" s="53">
        <f>D537+D547</f>
        <v>82643.84599999999</v>
      </c>
      <c r="E532" s="53">
        <f>E537+E547</f>
        <v>59459.153999999995</v>
      </c>
      <c r="F532" s="53">
        <f>F537+F547</f>
        <v>59459.153999999995</v>
      </c>
      <c r="G532" s="49">
        <f>F532/D532</f>
        <v>0.7194625719621035</v>
      </c>
      <c r="H532" s="104"/>
      <c r="I532" s="50" t="s">
        <v>226</v>
      </c>
      <c r="J532" s="46">
        <f>J537+J547</f>
        <v>0</v>
      </c>
      <c r="K532" s="104"/>
      <c r="L532" s="104"/>
      <c r="M532" s="104"/>
      <c r="N532" s="90"/>
      <c r="O532" s="90"/>
      <c r="P532" s="91"/>
    </row>
    <row r="533" spans="1:16" s="33" customFormat="1" ht="14.4" customHeight="1" x14ac:dyDescent="0.3">
      <c r="A533" s="113"/>
      <c r="B533" s="116"/>
      <c r="C533" s="52" t="s">
        <v>227</v>
      </c>
      <c r="D533" s="53">
        <f t="shared" ref="D533:F535" si="55">D538+D548</f>
        <v>0</v>
      </c>
      <c r="E533" s="53">
        <f t="shared" si="55"/>
        <v>0</v>
      </c>
      <c r="F533" s="53">
        <f t="shared" si="55"/>
        <v>0</v>
      </c>
      <c r="G533" s="52"/>
      <c r="H533" s="104"/>
      <c r="I533" s="50" t="s">
        <v>228</v>
      </c>
      <c r="J533" s="46">
        <f>J538+J548</f>
        <v>2</v>
      </c>
      <c r="K533" s="104"/>
      <c r="L533" s="104"/>
      <c r="M533" s="104"/>
      <c r="N533" s="90"/>
      <c r="O533" s="90"/>
      <c r="P533" s="91"/>
    </row>
    <row r="534" spans="1:16" s="33" customFormat="1" ht="14.4" customHeight="1" x14ac:dyDescent="0.3">
      <c r="A534" s="113"/>
      <c r="B534" s="116"/>
      <c r="C534" s="52" t="s">
        <v>160</v>
      </c>
      <c r="D534" s="53">
        <f t="shared" si="55"/>
        <v>0</v>
      </c>
      <c r="E534" s="53">
        <f t="shared" si="55"/>
        <v>0</v>
      </c>
      <c r="F534" s="53">
        <f t="shared" si="55"/>
        <v>0</v>
      </c>
      <c r="G534" s="52"/>
      <c r="H534" s="104"/>
      <c r="I534" s="50" t="s">
        <v>229</v>
      </c>
      <c r="J534" s="46">
        <f>J539+J549</f>
        <v>0</v>
      </c>
      <c r="K534" s="104"/>
      <c r="L534" s="104"/>
      <c r="M534" s="104"/>
      <c r="N534" s="90"/>
      <c r="O534" s="90"/>
      <c r="P534" s="91"/>
    </row>
    <row r="535" spans="1:16" s="33" customFormat="1" ht="37.35" customHeight="1" x14ac:dyDescent="0.3">
      <c r="A535" s="114"/>
      <c r="B535" s="117"/>
      <c r="C535" s="52" t="s">
        <v>159</v>
      </c>
      <c r="D535" s="53">
        <f t="shared" si="55"/>
        <v>0</v>
      </c>
      <c r="E535" s="53">
        <f t="shared" si="55"/>
        <v>0</v>
      </c>
      <c r="F535" s="53">
        <f t="shared" si="55"/>
        <v>0</v>
      </c>
      <c r="G535" s="52"/>
      <c r="H535" s="105"/>
      <c r="I535" s="50" t="s">
        <v>230</v>
      </c>
      <c r="J535" s="49">
        <f>(J532+0.5*J533)/J531</f>
        <v>0.5</v>
      </c>
      <c r="K535" s="105"/>
      <c r="L535" s="105"/>
      <c r="M535" s="105"/>
      <c r="N535" s="90"/>
      <c r="O535" s="90"/>
      <c r="P535" s="91"/>
    </row>
    <row r="536" spans="1:16" s="33" customFormat="1" ht="25.5" customHeight="1" x14ac:dyDescent="0.3">
      <c r="A536" s="112" t="s">
        <v>72</v>
      </c>
      <c r="B536" s="141" t="s">
        <v>73</v>
      </c>
      <c r="C536" s="47" t="s">
        <v>161</v>
      </c>
      <c r="D536" s="53">
        <f>SUM(D537:D540)</f>
        <v>45165.79</v>
      </c>
      <c r="E536" s="53">
        <f>SUM(E537:E540)</f>
        <v>33493.199999999997</v>
      </c>
      <c r="F536" s="53">
        <f>SUM(F537:F540)</f>
        <v>33493.199999999997</v>
      </c>
      <c r="G536" s="52">
        <f>F536/D536*100</f>
        <v>74.156125687162771</v>
      </c>
      <c r="H536" s="103"/>
      <c r="I536" s="50" t="s">
        <v>223</v>
      </c>
      <c r="J536" s="92">
        <f>SUM(J537:J539)</f>
        <v>1</v>
      </c>
      <c r="K536" s="103" t="s">
        <v>192</v>
      </c>
      <c r="L536" s="103"/>
      <c r="M536" s="103">
        <v>827</v>
      </c>
      <c r="N536" s="90"/>
      <c r="O536" s="90"/>
      <c r="P536" s="91"/>
    </row>
    <row r="537" spans="1:16" s="33" customFormat="1" ht="21" customHeight="1" x14ac:dyDescent="0.3">
      <c r="A537" s="113"/>
      <c r="B537" s="142"/>
      <c r="C537" s="52" t="s">
        <v>225</v>
      </c>
      <c r="D537" s="53">
        <f>D542</f>
        <v>45165.79</v>
      </c>
      <c r="E537" s="53">
        <v>33493.199999999997</v>
      </c>
      <c r="F537" s="53">
        <f>F542</f>
        <v>33493.199999999997</v>
      </c>
      <c r="G537" s="52">
        <f>F537/D537*100</f>
        <v>74.156125687162771</v>
      </c>
      <c r="H537" s="104"/>
      <c r="I537" s="50" t="s">
        <v>226</v>
      </c>
      <c r="J537" s="46">
        <v>0</v>
      </c>
      <c r="K537" s="104"/>
      <c r="L537" s="104"/>
      <c r="M537" s="104"/>
      <c r="N537" s="90"/>
      <c r="O537" s="90"/>
      <c r="P537" s="91"/>
    </row>
    <row r="538" spans="1:16" s="33" customFormat="1" ht="19.5" customHeight="1" x14ac:dyDescent="0.3">
      <c r="A538" s="113"/>
      <c r="B538" s="142"/>
      <c r="C538" s="52" t="s">
        <v>227</v>
      </c>
      <c r="D538" s="53">
        <f t="shared" ref="D538:F540" si="56">D543</f>
        <v>0</v>
      </c>
      <c r="E538" s="53">
        <f t="shared" si="56"/>
        <v>0</v>
      </c>
      <c r="F538" s="53">
        <f t="shared" si="56"/>
        <v>0</v>
      </c>
      <c r="G538" s="52"/>
      <c r="H538" s="104"/>
      <c r="I538" s="50" t="s">
        <v>228</v>
      </c>
      <c r="J538" s="46">
        <v>1</v>
      </c>
      <c r="K538" s="104"/>
      <c r="L538" s="104"/>
      <c r="M538" s="104"/>
      <c r="N538" s="90"/>
      <c r="O538" s="90"/>
      <c r="P538" s="91"/>
    </row>
    <row r="539" spans="1:16" s="33" customFormat="1" ht="30" customHeight="1" x14ac:dyDescent="0.3">
      <c r="A539" s="113"/>
      <c r="B539" s="142"/>
      <c r="C539" s="52" t="s">
        <v>160</v>
      </c>
      <c r="D539" s="53">
        <f t="shared" si="56"/>
        <v>0</v>
      </c>
      <c r="E539" s="53">
        <f t="shared" si="56"/>
        <v>0</v>
      </c>
      <c r="F539" s="53">
        <f t="shared" si="56"/>
        <v>0</v>
      </c>
      <c r="G539" s="52"/>
      <c r="H539" s="104"/>
      <c r="I539" s="50" t="s">
        <v>229</v>
      </c>
      <c r="J539" s="46">
        <v>0</v>
      </c>
      <c r="K539" s="104"/>
      <c r="L539" s="104"/>
      <c r="M539" s="104"/>
      <c r="N539" s="90"/>
      <c r="O539" s="90"/>
      <c r="P539" s="91"/>
    </row>
    <row r="540" spans="1:16" s="33" customFormat="1" ht="35.4" customHeight="1" x14ac:dyDescent="0.3">
      <c r="A540" s="114"/>
      <c r="B540" s="143"/>
      <c r="C540" s="52" t="s">
        <v>159</v>
      </c>
      <c r="D540" s="53">
        <f t="shared" si="56"/>
        <v>0</v>
      </c>
      <c r="E540" s="53">
        <f t="shared" si="56"/>
        <v>0</v>
      </c>
      <c r="F540" s="53">
        <f t="shared" si="56"/>
        <v>0</v>
      </c>
      <c r="G540" s="52"/>
      <c r="H540" s="105"/>
      <c r="I540" s="50" t="s">
        <v>230</v>
      </c>
      <c r="J540" s="57">
        <f>(J537+0.5*J538)/J536%</f>
        <v>50</v>
      </c>
      <c r="K540" s="105"/>
      <c r="L540" s="105"/>
      <c r="M540" s="105"/>
      <c r="N540" s="90"/>
      <c r="O540" s="90"/>
      <c r="P540" s="91"/>
    </row>
    <row r="541" spans="1:16" s="33" customFormat="1" ht="22.5" customHeight="1" x14ac:dyDescent="0.3">
      <c r="A541" s="112" t="s">
        <v>74</v>
      </c>
      <c r="B541" s="115" t="s">
        <v>75</v>
      </c>
      <c r="C541" s="47" t="s">
        <v>161</v>
      </c>
      <c r="D541" s="53">
        <f>SUM(D542:D545)</f>
        <v>45165.79</v>
      </c>
      <c r="E541" s="53">
        <f>SUM(E542:E545)</f>
        <v>33493.199999999997</v>
      </c>
      <c r="F541" s="53">
        <f>SUM(F542:F545)</f>
        <v>33493.199999999997</v>
      </c>
      <c r="G541" s="52">
        <f>F541/D541*100</f>
        <v>74.156125687162771</v>
      </c>
      <c r="H541" s="103" t="s">
        <v>76</v>
      </c>
      <c r="I541" s="103" t="s">
        <v>77</v>
      </c>
      <c r="J541" s="103" t="s">
        <v>271</v>
      </c>
      <c r="K541" s="103" t="s">
        <v>192</v>
      </c>
      <c r="L541" s="103"/>
      <c r="M541" s="103">
        <v>827</v>
      </c>
      <c r="N541" s="90"/>
      <c r="O541" s="90"/>
      <c r="P541" s="91"/>
    </row>
    <row r="542" spans="1:16" s="33" customFormat="1" ht="15.75" customHeight="1" x14ac:dyDescent="0.3">
      <c r="A542" s="113"/>
      <c r="B542" s="116"/>
      <c r="C542" s="52" t="s">
        <v>225</v>
      </c>
      <c r="D542" s="53">
        <v>45165.79</v>
      </c>
      <c r="E542" s="53">
        <v>33493.199999999997</v>
      </c>
      <c r="F542" s="53">
        <f>E542</f>
        <v>33493.199999999997</v>
      </c>
      <c r="G542" s="52">
        <f>F542/D542*100</f>
        <v>74.156125687162771</v>
      </c>
      <c r="H542" s="104"/>
      <c r="I542" s="104"/>
      <c r="J542" s="104"/>
      <c r="K542" s="104"/>
      <c r="L542" s="104"/>
      <c r="M542" s="104"/>
      <c r="N542" s="90"/>
      <c r="O542" s="90"/>
      <c r="P542" s="91"/>
    </row>
    <row r="543" spans="1:16" s="33" customFormat="1" ht="14.4" customHeight="1" x14ac:dyDescent="0.3">
      <c r="A543" s="113"/>
      <c r="B543" s="116"/>
      <c r="C543" s="52" t="s">
        <v>227</v>
      </c>
      <c r="D543" s="53">
        <v>0</v>
      </c>
      <c r="E543" s="53">
        <v>0</v>
      </c>
      <c r="F543" s="53">
        <v>0</v>
      </c>
      <c r="G543" s="52"/>
      <c r="H543" s="104"/>
      <c r="I543" s="104"/>
      <c r="J543" s="104"/>
      <c r="K543" s="104"/>
      <c r="L543" s="104"/>
      <c r="M543" s="104"/>
      <c r="N543" s="90"/>
      <c r="O543" s="90"/>
      <c r="P543" s="91"/>
    </row>
    <row r="544" spans="1:16" s="33" customFormat="1" ht="14.4" customHeight="1" x14ac:dyDescent="0.3">
      <c r="A544" s="113"/>
      <c r="B544" s="116"/>
      <c r="C544" s="52" t="s">
        <v>160</v>
      </c>
      <c r="D544" s="53">
        <v>0</v>
      </c>
      <c r="E544" s="53">
        <v>0</v>
      </c>
      <c r="F544" s="53">
        <v>0</v>
      </c>
      <c r="G544" s="52"/>
      <c r="H544" s="104"/>
      <c r="I544" s="104"/>
      <c r="J544" s="104"/>
      <c r="K544" s="104"/>
      <c r="L544" s="104"/>
      <c r="M544" s="104"/>
      <c r="N544" s="90"/>
      <c r="O544" s="90"/>
      <c r="P544" s="91"/>
    </row>
    <row r="545" spans="1:16" s="33" customFormat="1" ht="55.5" customHeight="1" x14ac:dyDescent="0.3">
      <c r="A545" s="114"/>
      <c r="B545" s="117"/>
      <c r="C545" s="52" t="s">
        <v>159</v>
      </c>
      <c r="D545" s="53">
        <v>0</v>
      </c>
      <c r="E545" s="53">
        <v>0</v>
      </c>
      <c r="F545" s="53">
        <v>0</v>
      </c>
      <c r="G545" s="52"/>
      <c r="H545" s="105"/>
      <c r="I545" s="105"/>
      <c r="J545" s="105"/>
      <c r="K545" s="105"/>
      <c r="L545" s="105"/>
      <c r="M545" s="105"/>
      <c r="N545" s="90"/>
      <c r="O545" s="90"/>
      <c r="P545" s="91"/>
    </row>
    <row r="546" spans="1:16" s="34" customFormat="1" ht="33.75" customHeight="1" x14ac:dyDescent="0.3">
      <c r="A546" s="112" t="s">
        <v>78</v>
      </c>
      <c r="B546" s="115" t="s">
        <v>79</v>
      </c>
      <c r="C546" s="93" t="s">
        <v>161</v>
      </c>
      <c r="D546" s="77">
        <f>SUM(D547:D550)</f>
        <v>37478.055999999997</v>
      </c>
      <c r="E546" s="77">
        <f>SUM(E547:E550)</f>
        <v>25965.954000000002</v>
      </c>
      <c r="F546" s="77">
        <f>SUM(F547:F550)</f>
        <v>25965.954000000002</v>
      </c>
      <c r="G546" s="94">
        <f>SUM(G547:G550)</f>
        <v>69.283086614737982</v>
      </c>
      <c r="H546" s="109"/>
      <c r="I546" s="85" t="s">
        <v>223</v>
      </c>
      <c r="J546" s="92">
        <f>SUM(J547:J549)</f>
        <v>1</v>
      </c>
      <c r="K546" s="109" t="s">
        <v>233</v>
      </c>
      <c r="L546" s="103"/>
      <c r="M546" s="103">
        <v>826</v>
      </c>
      <c r="N546" s="90"/>
      <c r="O546" s="90"/>
      <c r="P546" s="95"/>
    </row>
    <row r="547" spans="1:16" s="34" customFormat="1" ht="21.75" customHeight="1" x14ac:dyDescent="0.3">
      <c r="A547" s="113"/>
      <c r="B547" s="116"/>
      <c r="C547" s="45" t="s">
        <v>225</v>
      </c>
      <c r="D547" s="77">
        <f>D552</f>
        <v>37478.055999999997</v>
      </c>
      <c r="E547" s="77">
        <f>E552</f>
        <v>25965.954000000002</v>
      </c>
      <c r="F547" s="77">
        <f>F552</f>
        <v>25965.954000000002</v>
      </c>
      <c r="G547" s="94">
        <f>G552</f>
        <v>69.283086614737982</v>
      </c>
      <c r="H547" s="110"/>
      <c r="I547" s="79" t="s">
        <v>226</v>
      </c>
      <c r="J547" s="46">
        <v>0</v>
      </c>
      <c r="K547" s="110"/>
      <c r="L547" s="104"/>
      <c r="M547" s="104"/>
      <c r="N547" s="90"/>
      <c r="O547" s="90"/>
      <c r="P547" s="95"/>
    </row>
    <row r="548" spans="1:16" s="34" customFormat="1" ht="15.6" customHeight="1" x14ac:dyDescent="0.3">
      <c r="A548" s="113"/>
      <c r="B548" s="116"/>
      <c r="C548" s="45" t="s">
        <v>227</v>
      </c>
      <c r="D548" s="77">
        <f t="shared" ref="D548:G550" si="57">D553</f>
        <v>0</v>
      </c>
      <c r="E548" s="77">
        <f t="shared" si="57"/>
        <v>0</v>
      </c>
      <c r="F548" s="77">
        <f t="shared" si="57"/>
        <v>0</v>
      </c>
      <c r="G548" s="94">
        <f t="shared" si="57"/>
        <v>0</v>
      </c>
      <c r="H548" s="110"/>
      <c r="I548" s="79" t="s">
        <v>228</v>
      </c>
      <c r="J548" s="46">
        <v>1</v>
      </c>
      <c r="K548" s="110"/>
      <c r="L548" s="104"/>
      <c r="M548" s="104"/>
      <c r="N548" s="90"/>
      <c r="O548" s="90"/>
      <c r="P548" s="95"/>
    </row>
    <row r="549" spans="1:16" s="34" customFormat="1" ht="18" customHeight="1" x14ac:dyDescent="0.3">
      <c r="A549" s="113"/>
      <c r="B549" s="116"/>
      <c r="C549" s="45" t="s">
        <v>160</v>
      </c>
      <c r="D549" s="77">
        <f t="shared" si="57"/>
        <v>0</v>
      </c>
      <c r="E549" s="77">
        <f t="shared" si="57"/>
        <v>0</v>
      </c>
      <c r="F549" s="77">
        <f t="shared" si="57"/>
        <v>0</v>
      </c>
      <c r="G549" s="94">
        <f t="shared" si="57"/>
        <v>0</v>
      </c>
      <c r="H549" s="110"/>
      <c r="I549" s="79" t="s">
        <v>229</v>
      </c>
      <c r="J549" s="46">
        <v>0</v>
      </c>
      <c r="K549" s="110"/>
      <c r="L549" s="104"/>
      <c r="M549" s="104"/>
      <c r="N549" s="90"/>
      <c r="O549" s="90"/>
      <c r="P549" s="95"/>
    </row>
    <row r="550" spans="1:16" s="34" customFormat="1" ht="16.5" customHeight="1" x14ac:dyDescent="0.3">
      <c r="A550" s="114"/>
      <c r="B550" s="117"/>
      <c r="C550" s="45" t="s">
        <v>159</v>
      </c>
      <c r="D550" s="77">
        <f t="shared" si="57"/>
        <v>0</v>
      </c>
      <c r="E550" s="77">
        <f t="shared" si="57"/>
        <v>0</v>
      </c>
      <c r="F550" s="77">
        <f t="shared" si="57"/>
        <v>0</v>
      </c>
      <c r="G550" s="94">
        <f t="shared" si="57"/>
        <v>0</v>
      </c>
      <c r="H550" s="111"/>
      <c r="I550" s="79" t="s">
        <v>230</v>
      </c>
      <c r="J550" s="49">
        <f>(J547+0.5*J548)/J546</f>
        <v>0.5</v>
      </c>
      <c r="K550" s="111"/>
      <c r="L550" s="105"/>
      <c r="M550" s="105"/>
      <c r="N550" s="90"/>
      <c r="O550" s="90"/>
      <c r="P550" s="95"/>
    </row>
    <row r="551" spans="1:16" s="34" customFormat="1" ht="24.75" customHeight="1" x14ac:dyDescent="0.3">
      <c r="A551" s="112" t="s">
        <v>80</v>
      </c>
      <c r="B551" s="118" t="s">
        <v>81</v>
      </c>
      <c r="C551" s="93" t="s">
        <v>161</v>
      </c>
      <c r="D551" s="77">
        <f>D552+D553+D554+D555</f>
        <v>37478.055999999997</v>
      </c>
      <c r="E551" s="77">
        <f t="shared" ref="E551:F551" si="58">E552+E553+E554+E555</f>
        <v>25965.954000000002</v>
      </c>
      <c r="F551" s="77">
        <f t="shared" si="58"/>
        <v>25965.954000000002</v>
      </c>
      <c r="G551" s="82">
        <f>G552</f>
        <v>69.283086614737982</v>
      </c>
      <c r="H551" s="121" t="s">
        <v>82</v>
      </c>
      <c r="I551" s="124" t="s">
        <v>83</v>
      </c>
      <c r="J551" s="103" t="s">
        <v>271</v>
      </c>
      <c r="K551" s="109" t="s">
        <v>233</v>
      </c>
      <c r="L551" s="101" t="s">
        <v>452</v>
      </c>
      <c r="M551" s="101">
        <v>826</v>
      </c>
      <c r="N551" s="91"/>
      <c r="O551" s="95"/>
      <c r="P551" s="95"/>
    </row>
    <row r="552" spans="1:16" s="34" customFormat="1" ht="25.5" customHeight="1" x14ac:dyDescent="0.3">
      <c r="A552" s="113"/>
      <c r="B552" s="119"/>
      <c r="C552" s="45" t="s">
        <v>225</v>
      </c>
      <c r="D552" s="77">
        <v>37478.055999999997</v>
      </c>
      <c r="E552" s="77">
        <v>25965.954000000002</v>
      </c>
      <c r="F552" s="77">
        <v>25965.954000000002</v>
      </c>
      <c r="G552" s="56">
        <f>F552/D552*100</f>
        <v>69.283086614737982</v>
      </c>
      <c r="H552" s="122"/>
      <c r="I552" s="125"/>
      <c r="J552" s="133"/>
      <c r="K552" s="110"/>
      <c r="L552" s="102"/>
      <c r="M552" s="102"/>
      <c r="N552" s="91"/>
      <c r="O552" s="95"/>
      <c r="P552" s="95"/>
    </row>
    <row r="553" spans="1:16" s="34" customFormat="1" ht="15.75" customHeight="1" x14ac:dyDescent="0.3">
      <c r="A553" s="113"/>
      <c r="B553" s="119"/>
      <c r="C553" s="45" t="s">
        <v>227</v>
      </c>
      <c r="D553" s="77">
        <v>0</v>
      </c>
      <c r="E553" s="77">
        <v>0</v>
      </c>
      <c r="F553" s="77">
        <v>0</v>
      </c>
      <c r="G553" s="82">
        <v>0</v>
      </c>
      <c r="H553" s="122"/>
      <c r="I553" s="125"/>
      <c r="J553" s="133"/>
      <c r="K553" s="110"/>
      <c r="L553" s="102"/>
      <c r="M553" s="102"/>
      <c r="N553" s="91"/>
      <c r="O553" s="95"/>
      <c r="P553" s="95"/>
    </row>
    <row r="554" spans="1:16" s="34" customFormat="1" ht="15.75" customHeight="1" x14ac:dyDescent="0.3">
      <c r="A554" s="113"/>
      <c r="B554" s="119"/>
      <c r="C554" s="45" t="s">
        <v>160</v>
      </c>
      <c r="D554" s="77">
        <v>0</v>
      </c>
      <c r="E554" s="77">
        <v>0</v>
      </c>
      <c r="F554" s="77">
        <v>0</v>
      </c>
      <c r="G554" s="82">
        <v>0</v>
      </c>
      <c r="H554" s="122"/>
      <c r="I554" s="125"/>
      <c r="J554" s="133"/>
      <c r="K554" s="110"/>
      <c r="L554" s="102"/>
      <c r="M554" s="102"/>
      <c r="N554" s="91"/>
      <c r="O554" s="95"/>
      <c r="P554" s="95"/>
    </row>
    <row r="555" spans="1:16" s="34" customFormat="1" ht="32.25" customHeight="1" x14ac:dyDescent="0.3">
      <c r="A555" s="114"/>
      <c r="B555" s="120"/>
      <c r="C555" s="45" t="s">
        <v>159</v>
      </c>
      <c r="D555" s="77">
        <v>0</v>
      </c>
      <c r="E555" s="77">
        <v>0</v>
      </c>
      <c r="F555" s="77">
        <v>0</v>
      </c>
      <c r="G555" s="82">
        <v>0</v>
      </c>
      <c r="H555" s="123"/>
      <c r="I555" s="126"/>
      <c r="J555" s="134"/>
      <c r="K555" s="111"/>
      <c r="L555" s="102"/>
      <c r="M555" s="102"/>
      <c r="N555" s="91"/>
      <c r="O555" s="95"/>
      <c r="P555" s="95"/>
    </row>
    <row r="556" spans="1:16" s="34" customFormat="1" ht="21" customHeight="1" x14ac:dyDescent="0.3">
      <c r="A556" s="96"/>
      <c r="B556" s="90"/>
      <c r="C556" s="97"/>
      <c r="D556" s="90"/>
      <c r="E556" s="90"/>
      <c r="F556" s="90"/>
      <c r="G556" s="90"/>
      <c r="H556" s="90"/>
      <c r="I556" s="90"/>
      <c r="J556" s="90"/>
      <c r="K556" s="90"/>
      <c r="L556" s="90"/>
      <c r="M556" s="97"/>
      <c r="N556" s="90"/>
      <c r="O556" s="90"/>
      <c r="P556" s="95"/>
    </row>
    <row r="557" spans="1:16" s="34" customFormat="1" ht="15.75" customHeight="1" x14ac:dyDescent="0.3">
      <c r="A557" s="100" t="s">
        <v>84</v>
      </c>
      <c r="B557" s="100"/>
      <c r="C557" s="100"/>
      <c r="D557" s="100"/>
      <c r="E557" s="100"/>
      <c r="F557" s="100"/>
      <c r="G557" s="100"/>
      <c r="H557" s="100"/>
      <c r="I557" s="100"/>
      <c r="J557" s="100"/>
      <c r="K557" s="100"/>
      <c r="L557" s="100"/>
      <c r="M557" s="100"/>
      <c r="N557" s="90"/>
      <c r="O557" s="90"/>
      <c r="P557" s="95"/>
    </row>
    <row r="558" spans="1:16" s="34" customFormat="1" ht="35.25" customHeight="1" x14ac:dyDescent="0.3">
      <c r="A558" s="100" t="s">
        <v>85</v>
      </c>
      <c r="B558" s="100"/>
      <c r="C558" s="100"/>
      <c r="D558" s="100"/>
      <c r="E558" s="100"/>
      <c r="F558" s="100"/>
      <c r="G558" s="100"/>
      <c r="H558" s="100"/>
      <c r="I558" s="100"/>
      <c r="J558" s="100"/>
      <c r="K558" s="100"/>
      <c r="L558" s="100"/>
      <c r="M558" s="100"/>
      <c r="N558" s="90"/>
      <c r="O558" s="90"/>
      <c r="P558" s="95"/>
    </row>
    <row r="559" spans="1:16" s="34" customFormat="1" ht="15.75" customHeight="1" x14ac:dyDescent="0.3">
      <c r="A559" s="100" t="s">
        <v>86</v>
      </c>
      <c r="B559" s="100"/>
      <c r="C559" s="100"/>
      <c r="D559" s="100"/>
      <c r="E559" s="100"/>
      <c r="F559" s="100"/>
      <c r="G559" s="100"/>
      <c r="H559" s="100"/>
      <c r="I559" s="100"/>
      <c r="J559" s="100"/>
      <c r="K559" s="100"/>
      <c r="L559" s="100"/>
      <c r="M559" s="100"/>
      <c r="N559" s="90"/>
      <c r="O559" s="90"/>
      <c r="P559" s="95"/>
    </row>
    <row r="560" spans="1:16" s="34" customFormat="1" ht="32.25" customHeight="1" x14ac:dyDescent="0.3">
      <c r="A560" s="100" t="s">
        <v>87</v>
      </c>
      <c r="B560" s="100"/>
      <c r="C560" s="100"/>
      <c r="D560" s="100"/>
      <c r="E560" s="100"/>
      <c r="F560" s="100"/>
      <c r="G560" s="100"/>
      <c r="H560" s="100"/>
      <c r="I560" s="100"/>
      <c r="J560" s="100"/>
      <c r="K560" s="100"/>
      <c r="L560" s="100"/>
      <c r="M560" s="100"/>
      <c r="N560" s="90"/>
      <c r="O560" s="90"/>
      <c r="P560" s="95"/>
    </row>
    <row r="561" spans="1:16" s="34" customFormat="1" ht="21" customHeight="1" x14ac:dyDescent="0.3">
      <c r="A561" s="100" t="s">
        <v>88</v>
      </c>
      <c r="B561" s="100"/>
      <c r="C561" s="100"/>
      <c r="D561" s="100"/>
      <c r="E561" s="100"/>
      <c r="F561" s="100"/>
      <c r="G561" s="100"/>
      <c r="H561" s="100"/>
      <c r="I561" s="100"/>
      <c r="J561" s="100"/>
      <c r="K561" s="100"/>
      <c r="L561" s="100"/>
      <c r="M561" s="100"/>
      <c r="N561" s="90"/>
      <c r="O561" s="90"/>
      <c r="P561" s="95"/>
    </row>
    <row r="562" spans="1:16" ht="12.75" customHeight="1" x14ac:dyDescent="0.3">
      <c r="A562" s="37"/>
      <c r="B562" s="98"/>
      <c r="C562" s="39"/>
      <c r="D562" s="99"/>
      <c r="E562" s="99"/>
      <c r="F562" s="99"/>
      <c r="G562" s="99"/>
      <c r="H562" s="41"/>
      <c r="I562" s="41"/>
      <c r="J562" s="41"/>
      <c r="K562" s="41"/>
      <c r="L562" s="42"/>
      <c r="M562" s="43"/>
      <c r="N562" s="36"/>
      <c r="O562" s="36"/>
      <c r="P562" s="36"/>
    </row>
    <row r="563" spans="1:16" ht="12.75" customHeight="1" x14ac:dyDescent="0.3">
      <c r="A563" s="37"/>
      <c r="B563" s="98"/>
      <c r="C563" s="39"/>
      <c r="D563" s="99"/>
      <c r="E563" s="99"/>
      <c r="F563" s="99"/>
      <c r="G563" s="99"/>
      <c r="H563" s="41"/>
      <c r="I563" s="41"/>
      <c r="J563" s="41"/>
      <c r="K563" s="41"/>
      <c r="L563" s="42"/>
      <c r="M563" s="43"/>
      <c r="N563" s="36"/>
      <c r="O563" s="36"/>
      <c r="P563" s="36"/>
    </row>
    <row r="564" spans="1:16" ht="12.75" customHeight="1" x14ac:dyDescent="0.3">
      <c r="A564" s="37"/>
      <c r="B564" s="98"/>
      <c r="C564" s="39"/>
      <c r="D564" s="99"/>
      <c r="E564" s="99"/>
      <c r="F564" s="99"/>
      <c r="G564" s="99"/>
      <c r="H564" s="41"/>
      <c r="I564" s="41"/>
      <c r="J564" s="41"/>
      <c r="K564" s="41"/>
      <c r="L564" s="42"/>
      <c r="M564" s="43"/>
      <c r="N564" s="36"/>
      <c r="O564" s="36"/>
      <c r="P564" s="36"/>
    </row>
    <row r="565" spans="1:16" ht="12.75" customHeight="1" x14ac:dyDescent="0.3">
      <c r="A565" s="37"/>
      <c r="B565" s="98"/>
      <c r="C565" s="39"/>
      <c r="D565" s="99"/>
      <c r="E565" s="99"/>
      <c r="F565" s="99"/>
      <c r="G565" s="99"/>
      <c r="H565" s="41"/>
      <c r="I565" s="41"/>
      <c r="J565" s="41"/>
      <c r="K565" s="41"/>
      <c r="L565" s="42"/>
      <c r="M565" s="43"/>
      <c r="N565" s="36"/>
      <c r="O565" s="36"/>
      <c r="P565" s="36"/>
    </row>
    <row r="566" spans="1:16" ht="12.75" customHeight="1" x14ac:dyDescent="0.3">
      <c r="A566" s="37"/>
      <c r="B566" s="38"/>
      <c r="C566" s="39"/>
      <c r="D566" s="99"/>
      <c r="E566" s="99"/>
      <c r="F566" s="99"/>
      <c r="G566" s="99"/>
      <c r="H566" s="41"/>
      <c r="I566" s="41"/>
      <c r="J566" s="41"/>
      <c r="K566" s="41"/>
      <c r="L566" s="42"/>
      <c r="M566" s="43"/>
      <c r="N566" s="36"/>
      <c r="O566" s="36"/>
      <c r="P566" s="36"/>
    </row>
    <row r="567" spans="1:16" ht="12.75" customHeight="1" x14ac:dyDescent="0.3">
      <c r="A567" s="37"/>
      <c r="B567" s="38"/>
      <c r="C567" s="39"/>
      <c r="D567" s="99"/>
      <c r="E567" s="99"/>
      <c r="F567" s="99"/>
      <c r="G567" s="99"/>
      <c r="H567" s="41"/>
      <c r="I567" s="41"/>
      <c r="J567" s="41"/>
      <c r="K567" s="41"/>
      <c r="L567" s="42"/>
      <c r="M567" s="43"/>
      <c r="N567" s="36"/>
      <c r="O567" s="36"/>
      <c r="P567" s="36"/>
    </row>
    <row r="568" spans="1:16" ht="12.75" customHeight="1" x14ac:dyDescent="0.3">
      <c r="A568" s="37"/>
      <c r="B568" s="38"/>
      <c r="C568" s="39"/>
      <c r="D568" s="99"/>
      <c r="E568" s="99"/>
      <c r="F568" s="99"/>
      <c r="G568" s="99"/>
      <c r="H568" s="41"/>
      <c r="I568" s="41"/>
      <c r="J568" s="41"/>
      <c r="K568" s="41"/>
      <c r="L568" s="42"/>
      <c r="M568" s="43"/>
      <c r="N568" s="36"/>
      <c r="O568" s="36"/>
      <c r="P568" s="36"/>
    </row>
    <row r="569" spans="1:16" ht="12.75" customHeight="1" x14ac:dyDescent="0.3">
      <c r="A569" s="37"/>
      <c r="B569" s="38"/>
      <c r="C569" s="39"/>
      <c r="D569" s="99"/>
      <c r="E569" s="99"/>
      <c r="F569" s="99"/>
      <c r="G569" s="99"/>
      <c r="H569" s="41"/>
      <c r="I569" s="41"/>
      <c r="J569" s="41"/>
      <c r="K569" s="41"/>
      <c r="L569" s="42"/>
      <c r="M569" s="43"/>
      <c r="N569" s="36"/>
      <c r="O569" s="36"/>
      <c r="P569" s="36"/>
    </row>
    <row r="570" spans="1:16" ht="12.75" customHeight="1" x14ac:dyDescent="0.3">
      <c r="A570" s="37"/>
      <c r="B570" s="38"/>
      <c r="C570" s="39"/>
      <c r="D570" s="99"/>
      <c r="E570" s="99"/>
      <c r="F570" s="99"/>
      <c r="G570" s="99"/>
      <c r="H570" s="41"/>
      <c r="I570" s="41"/>
      <c r="J570" s="41"/>
      <c r="K570" s="41"/>
      <c r="L570" s="42"/>
      <c r="M570" s="43"/>
      <c r="N570" s="36"/>
      <c r="O570" s="36"/>
      <c r="P570" s="36"/>
    </row>
    <row r="571" spans="1:16" ht="12.75" customHeight="1" x14ac:dyDescent="0.3">
      <c r="A571" s="37"/>
      <c r="B571" s="38"/>
      <c r="C571" s="39"/>
      <c r="D571" s="99"/>
      <c r="E571" s="99"/>
      <c r="F571" s="99"/>
      <c r="G571" s="99"/>
      <c r="H571" s="41"/>
      <c r="I571" s="41"/>
      <c r="J571" s="41"/>
      <c r="K571" s="41"/>
      <c r="L571" s="42"/>
      <c r="M571" s="43"/>
      <c r="N571" s="36"/>
      <c r="O571" s="36"/>
      <c r="P571" s="36"/>
    </row>
    <row r="572" spans="1:16" ht="12.75" customHeight="1" x14ac:dyDescent="0.3">
      <c r="A572" s="37"/>
      <c r="B572" s="38"/>
      <c r="C572" s="39"/>
      <c r="D572" s="99"/>
      <c r="E572" s="99"/>
      <c r="F572" s="99"/>
      <c r="G572" s="99"/>
      <c r="H572" s="41"/>
      <c r="I572" s="41"/>
      <c r="J572" s="41"/>
      <c r="K572" s="41"/>
      <c r="L572" s="42"/>
      <c r="M572" s="43"/>
      <c r="N572" s="36"/>
      <c r="O572" s="36"/>
      <c r="P572" s="36"/>
    </row>
    <row r="573" spans="1:16" ht="12.75" customHeight="1" x14ac:dyDescent="0.3">
      <c r="A573" s="37"/>
      <c r="B573" s="38"/>
      <c r="C573" s="39"/>
      <c r="D573" s="99"/>
      <c r="E573" s="99"/>
      <c r="F573" s="99"/>
      <c r="G573" s="99"/>
      <c r="H573" s="41"/>
      <c r="I573" s="41"/>
      <c r="J573" s="41"/>
      <c r="K573" s="41"/>
      <c r="L573" s="42"/>
      <c r="M573" s="43"/>
      <c r="N573" s="36"/>
      <c r="O573" s="36"/>
      <c r="P573" s="36"/>
    </row>
    <row r="574" spans="1:16" ht="12.75" customHeight="1" x14ac:dyDescent="0.3">
      <c r="A574" s="37"/>
      <c r="B574" s="38"/>
      <c r="C574" s="39"/>
      <c r="D574" s="99"/>
      <c r="E574" s="99"/>
      <c r="F574" s="99"/>
      <c r="G574" s="99"/>
      <c r="H574" s="41"/>
      <c r="I574" s="41"/>
      <c r="J574" s="41"/>
      <c r="K574" s="41"/>
      <c r="L574" s="42"/>
      <c r="M574" s="43"/>
      <c r="N574" s="36"/>
      <c r="O574" s="36"/>
      <c r="P574" s="36"/>
    </row>
    <row r="575" spans="1:16" ht="12.75" customHeight="1" x14ac:dyDescent="0.3">
      <c r="A575" s="37"/>
      <c r="B575" s="38"/>
      <c r="C575" s="39"/>
      <c r="D575" s="99"/>
      <c r="E575" s="99"/>
      <c r="F575" s="99"/>
      <c r="G575" s="99"/>
      <c r="H575" s="41"/>
      <c r="I575" s="41"/>
      <c r="J575" s="41"/>
      <c r="K575" s="41"/>
      <c r="L575" s="42"/>
      <c r="M575" s="43"/>
      <c r="N575" s="36"/>
      <c r="O575" s="36"/>
      <c r="P575" s="36"/>
    </row>
    <row r="576" spans="1:16" ht="12.75" customHeight="1" x14ac:dyDescent="0.3">
      <c r="A576" s="37"/>
      <c r="B576" s="38"/>
      <c r="C576" s="39"/>
      <c r="D576" s="99"/>
      <c r="E576" s="99"/>
      <c r="F576" s="99"/>
      <c r="G576" s="99"/>
      <c r="H576" s="41"/>
      <c r="I576" s="41"/>
      <c r="J576" s="41"/>
      <c r="K576" s="41"/>
      <c r="L576" s="42"/>
      <c r="M576" s="43"/>
      <c r="N576" s="36"/>
      <c r="O576" s="36"/>
      <c r="P576" s="36"/>
    </row>
    <row r="577" spans="1:16" ht="12.75" customHeight="1" x14ac:dyDescent="0.3">
      <c r="A577" s="37"/>
      <c r="B577" s="38"/>
      <c r="C577" s="39"/>
      <c r="D577" s="99"/>
      <c r="E577" s="99"/>
      <c r="F577" s="99"/>
      <c r="G577" s="99"/>
      <c r="H577" s="41"/>
      <c r="I577" s="41"/>
      <c r="J577" s="41"/>
      <c r="K577" s="41"/>
      <c r="L577" s="42"/>
      <c r="M577" s="43"/>
      <c r="N577" s="36"/>
      <c r="O577" s="36"/>
      <c r="P577" s="36"/>
    </row>
    <row r="578" spans="1:16" ht="12.75" customHeight="1" x14ac:dyDescent="0.3">
      <c r="A578" s="37"/>
      <c r="B578" s="38"/>
      <c r="C578" s="39"/>
      <c r="D578" s="99"/>
      <c r="E578" s="99"/>
      <c r="F578" s="99"/>
      <c r="G578" s="99"/>
      <c r="H578" s="41"/>
      <c r="I578" s="41"/>
      <c r="J578" s="41"/>
      <c r="K578" s="41"/>
      <c r="L578" s="42"/>
      <c r="M578" s="43"/>
      <c r="N578" s="36"/>
      <c r="O578" s="36"/>
      <c r="P578" s="36"/>
    </row>
    <row r="579" spans="1:16" ht="12.75" customHeight="1" x14ac:dyDescent="0.3">
      <c r="A579" s="37"/>
      <c r="B579" s="38"/>
      <c r="C579" s="39"/>
      <c r="D579" s="99"/>
      <c r="E579" s="99"/>
      <c r="F579" s="99"/>
      <c r="G579" s="99"/>
      <c r="H579" s="41"/>
      <c r="I579" s="41"/>
      <c r="J579" s="41"/>
      <c r="K579" s="41"/>
      <c r="L579" s="42"/>
      <c r="M579" s="43"/>
      <c r="N579" s="36"/>
      <c r="O579" s="36"/>
      <c r="P579" s="36"/>
    </row>
    <row r="580" spans="1:16" ht="12.75" customHeight="1" x14ac:dyDescent="0.3">
      <c r="A580" s="37"/>
      <c r="B580" s="38"/>
      <c r="C580" s="39"/>
      <c r="D580" s="99"/>
      <c r="E580" s="99"/>
      <c r="F580" s="99"/>
      <c r="G580" s="99"/>
      <c r="H580" s="41"/>
      <c r="I580" s="41"/>
      <c r="J580" s="41"/>
      <c r="K580" s="41"/>
      <c r="L580" s="42"/>
      <c r="M580" s="43"/>
      <c r="N580" s="36"/>
      <c r="O580" s="36"/>
      <c r="P580" s="36"/>
    </row>
    <row r="581" spans="1:16" ht="12.75" customHeight="1" x14ac:dyDescent="0.3">
      <c r="A581" s="37"/>
      <c r="B581" s="38"/>
      <c r="C581" s="39"/>
      <c r="D581" s="99"/>
      <c r="E581" s="99"/>
      <c r="F581" s="99"/>
      <c r="G581" s="99"/>
      <c r="H581" s="41"/>
      <c r="I581" s="41"/>
      <c r="J581" s="41"/>
      <c r="K581" s="41"/>
      <c r="L581" s="42"/>
      <c r="M581" s="43"/>
      <c r="N581" s="36"/>
      <c r="O581" s="36"/>
      <c r="P581" s="36"/>
    </row>
    <row r="582" spans="1:16" ht="12.75" customHeight="1" x14ac:dyDescent="0.3">
      <c r="A582" s="37"/>
      <c r="B582" s="38"/>
      <c r="C582" s="39"/>
      <c r="D582" s="99"/>
      <c r="E582" s="99"/>
      <c r="F582" s="99"/>
      <c r="G582" s="99"/>
      <c r="H582" s="41"/>
      <c r="I582" s="41"/>
      <c r="J582" s="41"/>
      <c r="K582" s="41"/>
      <c r="L582" s="42"/>
      <c r="M582" s="43"/>
      <c r="N582" s="36"/>
      <c r="O582" s="36"/>
      <c r="P582" s="36"/>
    </row>
    <row r="583" spans="1:16" ht="12.75" customHeight="1" x14ac:dyDescent="0.3">
      <c r="A583" s="37"/>
      <c r="B583" s="38"/>
      <c r="C583" s="39"/>
      <c r="D583" s="99"/>
      <c r="E583" s="99"/>
      <c r="F583" s="99"/>
      <c r="G583" s="99"/>
      <c r="H583" s="41"/>
      <c r="I583" s="41"/>
      <c r="J583" s="41"/>
      <c r="K583" s="41"/>
      <c r="L583" s="42"/>
      <c r="M583" s="43"/>
      <c r="N583" s="36"/>
      <c r="O583" s="36"/>
      <c r="P583" s="36"/>
    </row>
    <row r="584" spans="1:16" ht="12.75" customHeight="1" x14ac:dyDescent="0.3">
      <c r="A584" s="37"/>
      <c r="B584" s="38"/>
      <c r="C584" s="39"/>
      <c r="D584" s="99"/>
      <c r="E584" s="99"/>
      <c r="F584" s="99"/>
      <c r="G584" s="99"/>
      <c r="H584" s="41"/>
      <c r="I584" s="41"/>
      <c r="J584" s="41"/>
      <c r="K584" s="41"/>
      <c r="L584" s="42"/>
      <c r="M584" s="43"/>
      <c r="N584" s="36"/>
      <c r="O584" s="36"/>
      <c r="P584" s="36"/>
    </row>
    <row r="585" spans="1:16" ht="12.75" customHeight="1" x14ac:dyDescent="0.3">
      <c r="A585" s="37"/>
      <c r="B585" s="38"/>
      <c r="C585" s="39"/>
      <c r="D585" s="99"/>
      <c r="E585" s="99"/>
      <c r="F585" s="99"/>
      <c r="G585" s="99"/>
      <c r="H585" s="41"/>
      <c r="I585" s="41"/>
      <c r="J585" s="41"/>
      <c r="K585" s="41"/>
      <c r="L585" s="42"/>
      <c r="M585" s="43"/>
      <c r="N585" s="36"/>
      <c r="O585" s="36"/>
      <c r="P585" s="36"/>
    </row>
    <row r="586" spans="1:16" ht="12.75" customHeight="1" x14ac:dyDescent="0.3">
      <c r="A586" s="37"/>
      <c r="B586" s="38"/>
      <c r="C586" s="39"/>
      <c r="D586" s="99"/>
      <c r="E586" s="99"/>
      <c r="F586" s="99"/>
      <c r="G586" s="99"/>
      <c r="H586" s="41"/>
      <c r="I586" s="41"/>
      <c r="J586" s="41"/>
      <c r="K586" s="41"/>
      <c r="L586" s="42"/>
      <c r="M586" s="43"/>
      <c r="N586" s="36"/>
      <c r="O586" s="36"/>
      <c r="P586" s="36"/>
    </row>
    <row r="587" spans="1:16" ht="12.75" customHeight="1" x14ac:dyDescent="0.3">
      <c r="A587" s="37"/>
      <c r="B587" s="38"/>
      <c r="C587" s="39"/>
      <c r="D587" s="99"/>
      <c r="E587" s="99"/>
      <c r="F587" s="99"/>
      <c r="G587" s="99"/>
      <c r="H587" s="41"/>
      <c r="I587" s="41"/>
      <c r="J587" s="41"/>
      <c r="K587" s="41"/>
      <c r="L587" s="42"/>
      <c r="M587" s="43"/>
      <c r="N587" s="36"/>
      <c r="O587" s="36"/>
      <c r="P587" s="36"/>
    </row>
    <row r="588" spans="1:16" ht="12.75" customHeight="1" x14ac:dyDescent="0.3">
      <c r="A588" s="37"/>
      <c r="B588" s="38"/>
      <c r="C588" s="39"/>
      <c r="D588" s="99"/>
      <c r="E588" s="99"/>
      <c r="F588" s="99"/>
      <c r="G588" s="99"/>
      <c r="H588" s="41"/>
      <c r="I588" s="41"/>
      <c r="J588" s="41"/>
      <c r="K588" s="41"/>
      <c r="L588" s="42"/>
      <c r="M588" s="43"/>
      <c r="N588" s="36"/>
      <c r="O588" s="36"/>
      <c r="P588" s="36"/>
    </row>
    <row r="589" spans="1:16" ht="12.75" customHeight="1" x14ac:dyDescent="0.3">
      <c r="A589" s="37"/>
      <c r="B589" s="38"/>
      <c r="C589" s="39"/>
      <c r="D589" s="99"/>
      <c r="E589" s="99"/>
      <c r="F589" s="99"/>
      <c r="G589" s="99"/>
      <c r="H589" s="41"/>
      <c r="I589" s="41"/>
      <c r="J589" s="41"/>
      <c r="K589" s="41"/>
      <c r="L589" s="42"/>
      <c r="M589" s="43"/>
      <c r="N589" s="36"/>
      <c r="O589" s="36"/>
      <c r="P589" s="36"/>
    </row>
    <row r="590" spans="1:16" ht="12.75" customHeight="1" x14ac:dyDescent="0.3">
      <c r="A590" s="37"/>
      <c r="B590" s="38"/>
      <c r="C590" s="39"/>
      <c r="D590" s="99"/>
      <c r="E590" s="99"/>
      <c r="F590" s="99"/>
      <c r="G590" s="99"/>
      <c r="H590" s="41"/>
      <c r="I590" s="41"/>
      <c r="J590" s="41"/>
      <c r="K590" s="41"/>
      <c r="L590" s="42"/>
      <c r="M590" s="43"/>
      <c r="N590" s="36"/>
      <c r="O590" s="36"/>
      <c r="P590" s="36"/>
    </row>
    <row r="591" spans="1:16" ht="12.75" customHeight="1" x14ac:dyDescent="0.3">
      <c r="A591" s="37"/>
      <c r="B591" s="38"/>
      <c r="C591" s="39"/>
      <c r="D591" s="99"/>
      <c r="E591" s="99"/>
      <c r="F591" s="99"/>
      <c r="G591" s="99"/>
      <c r="H591" s="41"/>
      <c r="I591" s="41"/>
      <c r="J591" s="41"/>
      <c r="K591" s="41"/>
      <c r="L591" s="42"/>
      <c r="M591" s="43"/>
      <c r="N591" s="36"/>
      <c r="O591" s="36"/>
      <c r="P591" s="36"/>
    </row>
    <row r="592" spans="1:16" ht="12.75" customHeight="1" x14ac:dyDescent="0.3">
      <c r="A592" s="37"/>
      <c r="B592" s="38"/>
      <c r="C592" s="39"/>
      <c r="D592" s="99"/>
      <c r="E592" s="99"/>
      <c r="F592" s="99"/>
      <c r="G592" s="99"/>
      <c r="H592" s="41"/>
      <c r="I592" s="41"/>
      <c r="J592" s="41"/>
      <c r="K592" s="41"/>
      <c r="L592" s="42"/>
      <c r="M592" s="43"/>
      <c r="N592" s="36"/>
      <c r="O592" s="36"/>
      <c r="P592" s="36"/>
    </row>
    <row r="593" spans="1:16" ht="12.75" customHeight="1" x14ac:dyDescent="0.3">
      <c r="A593" s="37"/>
      <c r="B593" s="38"/>
      <c r="C593" s="39"/>
      <c r="D593" s="99"/>
      <c r="E593" s="99"/>
      <c r="F593" s="99"/>
      <c r="G593" s="99"/>
      <c r="H593" s="41"/>
      <c r="I593" s="41"/>
      <c r="J593" s="41"/>
      <c r="K593" s="41"/>
      <c r="L593" s="42"/>
      <c r="M593" s="43"/>
      <c r="N593" s="36"/>
      <c r="O593" s="36"/>
      <c r="P593" s="36"/>
    </row>
    <row r="594" spans="1:16" ht="12.75" customHeight="1" x14ac:dyDescent="0.3">
      <c r="A594" s="37"/>
      <c r="B594" s="38"/>
      <c r="C594" s="39"/>
      <c r="D594" s="99"/>
      <c r="E594" s="99"/>
      <c r="F594" s="99"/>
      <c r="G594" s="99"/>
      <c r="H594" s="41"/>
      <c r="I594" s="41"/>
      <c r="J594" s="41"/>
      <c r="K594" s="41"/>
      <c r="L594" s="42"/>
      <c r="M594" s="43"/>
      <c r="N594" s="36"/>
      <c r="O594" s="36"/>
      <c r="P594" s="36"/>
    </row>
    <row r="595" spans="1:16" ht="12.75" customHeight="1" x14ac:dyDescent="0.3">
      <c r="A595" s="37"/>
      <c r="B595" s="38"/>
      <c r="C595" s="39"/>
      <c r="D595" s="99"/>
      <c r="E595" s="99"/>
      <c r="F595" s="99"/>
      <c r="G595" s="99"/>
      <c r="H595" s="41"/>
      <c r="I595" s="41"/>
      <c r="J595" s="41"/>
      <c r="K595" s="41"/>
      <c r="L595" s="42"/>
      <c r="M595" s="43"/>
      <c r="N595" s="36"/>
      <c r="O595" s="36"/>
      <c r="P595" s="36"/>
    </row>
    <row r="596" spans="1:16" ht="12.75" customHeight="1" x14ac:dyDescent="0.3">
      <c r="A596" s="37"/>
      <c r="B596" s="38"/>
      <c r="C596" s="39"/>
      <c r="D596" s="99"/>
      <c r="E596" s="99"/>
      <c r="F596" s="99"/>
      <c r="G596" s="99"/>
      <c r="H596" s="41"/>
      <c r="I596" s="41"/>
      <c r="J596" s="41"/>
      <c r="K596" s="41"/>
      <c r="L596" s="42"/>
      <c r="M596" s="43"/>
      <c r="N596" s="36"/>
      <c r="O596" s="36"/>
      <c r="P596" s="36"/>
    </row>
    <row r="597" spans="1:16" ht="12.75" customHeight="1" x14ac:dyDescent="0.3">
      <c r="A597" s="37"/>
      <c r="B597" s="38"/>
      <c r="C597" s="39"/>
      <c r="D597" s="99"/>
      <c r="E597" s="99"/>
      <c r="F597" s="99"/>
      <c r="G597" s="99"/>
      <c r="H597" s="41"/>
      <c r="I597" s="41"/>
      <c r="J597" s="41"/>
      <c r="K597" s="41"/>
      <c r="L597" s="42"/>
      <c r="M597" s="43"/>
      <c r="N597" s="36"/>
      <c r="O597" s="36"/>
      <c r="P597" s="36"/>
    </row>
    <row r="598" spans="1:16" ht="12.75" customHeight="1" x14ac:dyDescent="0.3">
      <c r="A598" s="37"/>
      <c r="B598" s="38"/>
      <c r="C598" s="39"/>
      <c r="D598" s="99"/>
      <c r="E598" s="99"/>
      <c r="F598" s="99"/>
      <c r="G598" s="99"/>
      <c r="H598" s="41"/>
      <c r="I598" s="41"/>
      <c r="J598" s="41"/>
      <c r="K598" s="41"/>
      <c r="L598" s="42"/>
      <c r="M598" s="43"/>
      <c r="N598" s="36"/>
      <c r="O598" s="36"/>
      <c r="P598" s="36"/>
    </row>
    <row r="599" spans="1:16" ht="12.75" customHeight="1" x14ac:dyDescent="0.3">
      <c r="A599" s="37"/>
      <c r="B599" s="38"/>
      <c r="C599" s="39"/>
      <c r="D599" s="99"/>
      <c r="E599" s="99"/>
      <c r="F599" s="99"/>
      <c r="G599" s="99"/>
      <c r="H599" s="41"/>
      <c r="I599" s="41"/>
      <c r="J599" s="41"/>
      <c r="K599" s="41"/>
      <c r="L599" s="42"/>
      <c r="M599" s="43"/>
      <c r="N599" s="36"/>
      <c r="O599" s="36"/>
      <c r="P599" s="36"/>
    </row>
    <row r="600" spans="1:16" ht="12.75" customHeight="1" x14ac:dyDescent="0.3">
      <c r="A600" s="37"/>
      <c r="B600" s="38"/>
      <c r="C600" s="39"/>
      <c r="D600" s="99"/>
      <c r="E600" s="99"/>
      <c r="F600" s="99"/>
      <c r="G600" s="99"/>
      <c r="H600" s="41"/>
      <c r="I600" s="41"/>
      <c r="J600" s="41"/>
      <c r="K600" s="41"/>
      <c r="L600" s="42"/>
      <c r="M600" s="43"/>
      <c r="N600" s="36"/>
      <c r="O600" s="36"/>
      <c r="P600" s="36"/>
    </row>
    <row r="601" spans="1:16" ht="12.75" customHeight="1" x14ac:dyDescent="0.3">
      <c r="A601" s="37"/>
      <c r="B601" s="38"/>
      <c r="C601" s="39"/>
      <c r="D601" s="99"/>
      <c r="E601" s="99"/>
      <c r="F601" s="99"/>
      <c r="G601" s="99"/>
      <c r="H601" s="41"/>
      <c r="I601" s="41"/>
      <c r="J601" s="41"/>
      <c r="K601" s="41"/>
      <c r="L601" s="42"/>
      <c r="M601" s="43"/>
      <c r="N601" s="36"/>
      <c r="O601" s="36"/>
      <c r="P601" s="36"/>
    </row>
    <row r="602" spans="1:16" ht="12.75" customHeight="1" x14ac:dyDescent="0.3">
      <c r="A602" s="37"/>
      <c r="B602" s="38"/>
      <c r="C602" s="39"/>
      <c r="D602" s="99"/>
      <c r="E602" s="99"/>
      <c r="F602" s="99"/>
      <c r="G602" s="99"/>
      <c r="H602" s="41"/>
      <c r="I602" s="41"/>
      <c r="J602" s="41"/>
      <c r="K602" s="41"/>
      <c r="L602" s="42"/>
      <c r="M602" s="43"/>
      <c r="N602" s="36"/>
      <c r="O602" s="36"/>
      <c r="P602" s="36"/>
    </row>
    <row r="603" spans="1:16" ht="12.75" customHeight="1" x14ac:dyDescent="0.3">
      <c r="A603" s="37"/>
      <c r="B603" s="38"/>
      <c r="C603" s="39"/>
      <c r="D603" s="99"/>
      <c r="E603" s="99"/>
      <c r="F603" s="99"/>
      <c r="G603" s="99"/>
      <c r="H603" s="41"/>
      <c r="I603" s="41"/>
      <c r="J603" s="41"/>
      <c r="K603" s="41"/>
      <c r="L603" s="42"/>
      <c r="M603" s="43"/>
      <c r="N603" s="36"/>
      <c r="O603" s="36"/>
      <c r="P603" s="36"/>
    </row>
    <row r="604" spans="1:16" ht="12.75" customHeight="1" x14ac:dyDescent="0.3">
      <c r="A604" s="37"/>
      <c r="B604" s="38"/>
      <c r="C604" s="39"/>
      <c r="D604" s="99"/>
      <c r="E604" s="99"/>
      <c r="F604" s="99"/>
      <c r="G604" s="99"/>
      <c r="H604" s="41"/>
      <c r="I604" s="41"/>
      <c r="J604" s="41"/>
      <c r="K604" s="41"/>
      <c r="L604" s="42"/>
      <c r="M604" s="43"/>
      <c r="N604" s="36"/>
      <c r="O604" s="36"/>
      <c r="P604" s="36"/>
    </row>
    <row r="605" spans="1:16" ht="12.75" customHeight="1" x14ac:dyDescent="0.3">
      <c r="A605" s="37"/>
      <c r="B605" s="38"/>
      <c r="C605" s="39"/>
      <c r="D605" s="99"/>
      <c r="E605" s="99"/>
      <c r="F605" s="99"/>
      <c r="G605" s="99"/>
      <c r="H605" s="41"/>
      <c r="I605" s="41"/>
      <c r="J605" s="41"/>
      <c r="K605" s="41"/>
      <c r="L605" s="42"/>
      <c r="M605" s="43"/>
      <c r="N605" s="36"/>
      <c r="O605" s="36"/>
      <c r="P605" s="36"/>
    </row>
    <row r="606" spans="1:16" ht="12.75" customHeight="1" x14ac:dyDescent="0.3">
      <c r="A606" s="37"/>
      <c r="B606" s="38"/>
      <c r="C606" s="39"/>
      <c r="D606" s="99"/>
      <c r="E606" s="99"/>
      <c r="F606" s="99"/>
      <c r="G606" s="99"/>
      <c r="H606" s="41"/>
      <c r="I606" s="41"/>
      <c r="J606" s="41"/>
      <c r="K606" s="41"/>
      <c r="L606" s="42"/>
      <c r="M606" s="43"/>
      <c r="N606" s="36"/>
      <c r="O606" s="36"/>
      <c r="P606" s="36"/>
    </row>
    <row r="607" spans="1:16" ht="12.75" customHeight="1" x14ac:dyDescent="0.3">
      <c r="A607" s="37"/>
      <c r="B607" s="38"/>
      <c r="C607" s="39"/>
      <c r="D607" s="99"/>
      <c r="E607" s="99"/>
      <c r="F607" s="99"/>
      <c r="G607" s="99"/>
      <c r="H607" s="41"/>
      <c r="I607" s="41"/>
      <c r="J607" s="41"/>
      <c r="K607" s="41"/>
      <c r="L607" s="42"/>
      <c r="M607" s="43"/>
      <c r="N607" s="36"/>
      <c r="O607" s="36"/>
      <c r="P607" s="36"/>
    </row>
    <row r="608" spans="1:16" ht="12.75" customHeight="1" x14ac:dyDescent="0.3">
      <c r="A608" s="37"/>
      <c r="B608" s="38"/>
      <c r="C608" s="39"/>
      <c r="D608" s="99"/>
      <c r="E608" s="99"/>
      <c r="F608" s="99"/>
      <c r="G608" s="99"/>
      <c r="H608" s="41"/>
      <c r="I608" s="41"/>
      <c r="J608" s="41"/>
      <c r="K608" s="41"/>
      <c r="L608" s="42"/>
      <c r="M608" s="43"/>
      <c r="N608" s="36"/>
      <c r="O608" s="36"/>
      <c r="P608" s="36"/>
    </row>
    <row r="609" spans="1:16" ht="12.75" customHeight="1" x14ac:dyDescent="0.3">
      <c r="A609" s="37"/>
      <c r="B609" s="38"/>
      <c r="C609" s="39"/>
      <c r="D609" s="99"/>
      <c r="E609" s="99"/>
      <c r="F609" s="99"/>
      <c r="G609" s="99"/>
      <c r="H609" s="41"/>
      <c r="I609" s="41"/>
      <c r="J609" s="41"/>
      <c r="K609" s="41"/>
      <c r="L609" s="42"/>
      <c r="M609" s="43"/>
      <c r="N609" s="36"/>
      <c r="O609" s="36"/>
      <c r="P609" s="36"/>
    </row>
    <row r="610" spans="1:16" ht="12.75" customHeight="1" x14ac:dyDescent="0.3">
      <c r="A610" s="37"/>
      <c r="B610" s="38"/>
      <c r="C610" s="39"/>
      <c r="D610" s="99"/>
      <c r="E610" s="99"/>
      <c r="F610" s="99"/>
      <c r="G610" s="99"/>
      <c r="H610" s="41"/>
      <c r="I610" s="41"/>
      <c r="J610" s="41"/>
      <c r="K610" s="41"/>
      <c r="L610" s="42"/>
      <c r="M610" s="43"/>
      <c r="N610" s="36"/>
      <c r="O610" s="36"/>
      <c r="P610" s="36"/>
    </row>
    <row r="611" spans="1:16" ht="12.75" customHeight="1" x14ac:dyDescent="0.3">
      <c r="A611" s="37"/>
      <c r="B611" s="38"/>
      <c r="C611" s="39"/>
      <c r="D611" s="99"/>
      <c r="E611" s="99"/>
      <c r="F611" s="99"/>
      <c r="G611" s="99"/>
      <c r="H611" s="41"/>
      <c r="I611" s="41"/>
      <c r="J611" s="41"/>
      <c r="K611" s="41"/>
      <c r="L611" s="42"/>
      <c r="M611" s="43"/>
      <c r="N611" s="36"/>
      <c r="O611" s="36"/>
      <c r="P611" s="36"/>
    </row>
    <row r="612" spans="1:16" ht="12.75" customHeight="1" x14ac:dyDescent="0.3">
      <c r="A612" s="37"/>
      <c r="B612" s="38"/>
      <c r="C612" s="39"/>
      <c r="D612" s="99"/>
      <c r="E612" s="99"/>
      <c r="F612" s="99"/>
      <c r="G612" s="99"/>
      <c r="H612" s="41"/>
      <c r="I612" s="41"/>
      <c r="J612" s="41"/>
      <c r="K612" s="41"/>
      <c r="L612" s="42"/>
      <c r="M612" s="43"/>
      <c r="N612" s="36"/>
      <c r="O612" s="36"/>
      <c r="P612" s="36"/>
    </row>
    <row r="613" spans="1:16" ht="12.75" customHeight="1" x14ac:dyDescent="0.3">
      <c r="A613" s="37"/>
      <c r="B613" s="38"/>
      <c r="C613" s="39"/>
      <c r="D613" s="99"/>
      <c r="E613" s="99"/>
      <c r="F613" s="99"/>
      <c r="G613" s="99"/>
      <c r="H613" s="41"/>
      <c r="I613" s="41"/>
      <c r="J613" s="41"/>
      <c r="K613" s="41"/>
      <c r="L613" s="42"/>
      <c r="M613" s="43"/>
      <c r="N613" s="36"/>
      <c r="O613" s="36"/>
      <c r="P613" s="36"/>
    </row>
    <row r="614" spans="1:16" ht="12.75" customHeight="1" x14ac:dyDescent="0.3">
      <c r="A614" s="37"/>
      <c r="B614" s="38"/>
      <c r="C614" s="39"/>
      <c r="D614" s="99"/>
      <c r="E614" s="99"/>
      <c r="F614" s="99"/>
      <c r="G614" s="99"/>
      <c r="H614" s="41"/>
      <c r="I614" s="41"/>
      <c r="J614" s="41"/>
      <c r="K614" s="41"/>
      <c r="L614" s="42"/>
      <c r="M614" s="43"/>
      <c r="N614" s="36"/>
      <c r="O614" s="36"/>
      <c r="P614" s="36"/>
    </row>
    <row r="615" spans="1:16" ht="12.75" customHeight="1" x14ac:dyDescent="0.3">
      <c r="A615" s="37"/>
      <c r="B615" s="38"/>
      <c r="C615" s="39"/>
      <c r="D615" s="99"/>
      <c r="E615" s="99"/>
      <c r="F615" s="99"/>
      <c r="G615" s="99"/>
      <c r="H615" s="41"/>
      <c r="I615" s="41"/>
      <c r="J615" s="41"/>
      <c r="K615" s="41"/>
      <c r="L615" s="42"/>
      <c r="M615" s="43"/>
      <c r="N615" s="36"/>
      <c r="O615" s="36"/>
      <c r="P615" s="36"/>
    </row>
    <row r="616" spans="1:16" ht="12.75" customHeight="1" x14ac:dyDescent="0.3">
      <c r="A616" s="37"/>
      <c r="B616" s="38"/>
      <c r="C616" s="39"/>
      <c r="D616" s="99"/>
      <c r="E616" s="99"/>
      <c r="F616" s="99"/>
      <c r="G616" s="99"/>
      <c r="H616" s="41"/>
      <c r="I616" s="41"/>
      <c r="J616" s="41"/>
      <c r="K616" s="41"/>
      <c r="L616" s="42"/>
      <c r="M616" s="43"/>
      <c r="N616" s="36"/>
      <c r="O616" s="36"/>
      <c r="P616" s="36"/>
    </row>
    <row r="617" spans="1:16" ht="12.75" customHeight="1" x14ac:dyDescent="0.3">
      <c r="A617" s="37"/>
      <c r="B617" s="38"/>
      <c r="C617" s="39"/>
      <c r="D617" s="99"/>
      <c r="E617" s="99"/>
      <c r="F617" s="99"/>
      <c r="G617" s="99"/>
      <c r="H617" s="41"/>
      <c r="I617" s="41"/>
      <c r="J617" s="41"/>
      <c r="K617" s="41"/>
      <c r="L617" s="42"/>
      <c r="M617" s="43"/>
      <c r="N617" s="36"/>
      <c r="O617" s="36"/>
      <c r="P617" s="36"/>
    </row>
    <row r="618" spans="1:16" ht="12.75" customHeight="1" x14ac:dyDescent="0.3">
      <c r="A618" s="37"/>
      <c r="B618" s="38"/>
      <c r="C618" s="39"/>
      <c r="D618" s="99"/>
      <c r="E618" s="99"/>
      <c r="F618" s="99"/>
      <c r="G618" s="99"/>
      <c r="H618" s="41"/>
      <c r="I618" s="41"/>
      <c r="J618" s="41"/>
      <c r="K618" s="41"/>
      <c r="L618" s="42"/>
      <c r="M618" s="43"/>
      <c r="N618" s="36"/>
      <c r="O618" s="36"/>
      <c r="P618" s="36"/>
    </row>
    <row r="619" spans="1:16" ht="12.75" customHeight="1" x14ac:dyDescent="0.3">
      <c r="A619" s="37"/>
      <c r="B619" s="38"/>
      <c r="C619" s="39"/>
      <c r="D619" s="99"/>
      <c r="E619" s="99"/>
      <c r="F619" s="99"/>
      <c r="G619" s="99"/>
      <c r="H619" s="41"/>
      <c r="I619" s="41"/>
      <c r="J619" s="41"/>
      <c r="K619" s="41"/>
      <c r="L619" s="42"/>
      <c r="M619" s="43"/>
      <c r="N619" s="36"/>
      <c r="O619" s="36"/>
      <c r="P619" s="36"/>
    </row>
    <row r="620" spans="1:16" ht="12.75" customHeight="1" x14ac:dyDescent="0.3">
      <c r="A620" s="37"/>
      <c r="B620" s="38"/>
      <c r="C620" s="39"/>
      <c r="D620" s="99"/>
      <c r="E620" s="99"/>
      <c r="F620" s="99"/>
      <c r="G620" s="99"/>
      <c r="H620" s="41"/>
      <c r="I620" s="41"/>
      <c r="J620" s="41"/>
      <c r="K620" s="41"/>
      <c r="L620" s="42"/>
      <c r="M620" s="43"/>
      <c r="N620" s="36"/>
      <c r="O620" s="36"/>
      <c r="P620" s="36"/>
    </row>
    <row r="621" spans="1:16" ht="12.75" customHeight="1" x14ac:dyDescent="0.3">
      <c r="A621" s="37"/>
      <c r="B621" s="38"/>
      <c r="C621" s="39"/>
      <c r="D621" s="99"/>
      <c r="E621" s="99"/>
      <c r="F621" s="99"/>
      <c r="G621" s="99"/>
      <c r="H621" s="41"/>
      <c r="I621" s="41"/>
      <c r="J621" s="41"/>
      <c r="K621" s="41"/>
      <c r="L621" s="42"/>
      <c r="M621" s="43"/>
      <c r="N621" s="36"/>
      <c r="O621" s="36"/>
      <c r="P621" s="36"/>
    </row>
    <row r="622" spans="1:16" ht="12.75" customHeight="1" x14ac:dyDescent="0.3">
      <c r="A622" s="37"/>
      <c r="B622" s="38"/>
      <c r="C622" s="39"/>
      <c r="D622" s="99"/>
      <c r="E622" s="99"/>
      <c r="F622" s="99"/>
      <c r="G622" s="99"/>
      <c r="H622" s="41"/>
      <c r="I622" s="41"/>
      <c r="J622" s="41"/>
      <c r="K622" s="41"/>
      <c r="L622" s="42"/>
      <c r="M622" s="43"/>
      <c r="N622" s="36"/>
      <c r="O622" s="36"/>
      <c r="P622" s="36"/>
    </row>
    <row r="623" spans="1:16" ht="12.75" customHeight="1" x14ac:dyDescent="0.3">
      <c r="A623" s="37"/>
      <c r="B623" s="38"/>
      <c r="C623" s="39"/>
      <c r="D623" s="99"/>
      <c r="E623" s="99"/>
      <c r="F623" s="99"/>
      <c r="G623" s="99"/>
      <c r="H623" s="41"/>
      <c r="I623" s="41"/>
      <c r="J623" s="41"/>
      <c r="K623" s="41"/>
      <c r="L623" s="42"/>
      <c r="M623" s="43"/>
      <c r="N623" s="36"/>
      <c r="O623" s="36"/>
      <c r="P623" s="36"/>
    </row>
    <row r="624" spans="1:16" ht="12.75" customHeight="1" x14ac:dyDescent="0.3">
      <c r="A624" s="37"/>
      <c r="B624" s="38"/>
      <c r="C624" s="39"/>
      <c r="D624" s="99"/>
      <c r="E624" s="99"/>
      <c r="F624" s="99"/>
      <c r="G624" s="99"/>
      <c r="H624" s="41"/>
      <c r="I624" s="41"/>
      <c r="J624" s="41"/>
      <c r="K624" s="41"/>
      <c r="L624" s="42"/>
      <c r="M624" s="43"/>
      <c r="N624" s="36"/>
      <c r="O624" s="36"/>
      <c r="P624" s="36"/>
    </row>
    <row r="625" spans="1:16" ht="12.75" customHeight="1" x14ac:dyDescent="0.3">
      <c r="A625" s="37"/>
      <c r="B625" s="38"/>
      <c r="C625" s="39"/>
      <c r="D625" s="99"/>
      <c r="E625" s="99"/>
      <c r="F625" s="99"/>
      <c r="G625" s="99"/>
      <c r="H625" s="41"/>
      <c r="I625" s="41"/>
      <c r="J625" s="41"/>
      <c r="K625" s="41"/>
      <c r="L625" s="42"/>
      <c r="M625" s="43"/>
      <c r="N625" s="36"/>
      <c r="O625" s="36"/>
      <c r="P625" s="36"/>
    </row>
    <row r="626" spans="1:16" ht="12.75" customHeight="1" x14ac:dyDescent="0.3">
      <c r="A626" s="37"/>
      <c r="B626" s="38"/>
      <c r="C626" s="39"/>
      <c r="D626" s="99"/>
      <c r="E626" s="99"/>
      <c r="F626" s="99"/>
      <c r="G626" s="99"/>
      <c r="H626" s="41"/>
      <c r="I626" s="41"/>
      <c r="J626" s="41"/>
      <c r="K626" s="41"/>
      <c r="L626" s="42"/>
      <c r="M626" s="43"/>
      <c r="N626" s="36"/>
      <c r="O626" s="36"/>
      <c r="P626" s="36"/>
    </row>
    <row r="627" spans="1:16" ht="12.75" customHeight="1" x14ac:dyDescent="0.3">
      <c r="A627" s="37"/>
      <c r="B627" s="38"/>
      <c r="C627" s="39"/>
      <c r="D627" s="99"/>
      <c r="E627" s="99"/>
      <c r="F627" s="99"/>
      <c r="G627" s="99"/>
      <c r="H627" s="41"/>
      <c r="I627" s="41"/>
      <c r="J627" s="41"/>
      <c r="K627" s="41"/>
      <c r="L627" s="42"/>
      <c r="M627" s="43"/>
      <c r="N627" s="36"/>
      <c r="O627" s="36"/>
      <c r="P627" s="36"/>
    </row>
    <row r="628" spans="1:16" ht="12.75" customHeight="1" x14ac:dyDescent="0.3">
      <c r="A628" s="37"/>
      <c r="B628" s="38"/>
      <c r="C628" s="39"/>
      <c r="D628" s="99"/>
      <c r="E628" s="99"/>
      <c r="F628" s="99"/>
      <c r="G628" s="99"/>
      <c r="H628" s="41"/>
      <c r="I628" s="41"/>
      <c r="J628" s="41"/>
      <c r="K628" s="41"/>
      <c r="L628" s="42"/>
      <c r="M628" s="43"/>
      <c r="N628" s="36"/>
      <c r="O628" s="36"/>
      <c r="P628" s="36"/>
    </row>
    <row r="629" spans="1:16" ht="12.75" customHeight="1" x14ac:dyDescent="0.3">
      <c r="A629" s="37"/>
      <c r="B629" s="38"/>
      <c r="C629" s="39"/>
      <c r="D629" s="99"/>
      <c r="E629" s="99"/>
      <c r="F629" s="99"/>
      <c r="G629" s="99"/>
      <c r="H629" s="41"/>
      <c r="I629" s="41"/>
      <c r="J629" s="41"/>
      <c r="K629" s="41"/>
      <c r="L629" s="42"/>
      <c r="M629" s="43"/>
      <c r="N629" s="36"/>
      <c r="O629" s="36"/>
      <c r="P629" s="36"/>
    </row>
    <row r="630" spans="1:16" ht="12.75" customHeight="1" x14ac:dyDescent="0.3">
      <c r="A630" s="37"/>
      <c r="B630" s="38"/>
      <c r="C630" s="39"/>
      <c r="D630" s="99"/>
      <c r="E630" s="99"/>
      <c r="F630" s="99"/>
      <c r="G630" s="99"/>
      <c r="H630" s="41"/>
      <c r="I630" s="41"/>
      <c r="J630" s="41"/>
      <c r="K630" s="41"/>
      <c r="L630" s="42"/>
      <c r="M630" s="43"/>
      <c r="N630" s="36"/>
      <c r="O630" s="36"/>
      <c r="P630" s="36"/>
    </row>
    <row r="631" spans="1:16" ht="12.75" customHeight="1" x14ac:dyDescent="0.3">
      <c r="A631" s="37"/>
      <c r="B631" s="38"/>
      <c r="C631" s="39"/>
      <c r="D631" s="99"/>
      <c r="E631" s="99"/>
      <c r="F631" s="99"/>
      <c r="G631" s="99"/>
      <c r="H631" s="41"/>
      <c r="I631" s="41"/>
      <c r="J631" s="41"/>
      <c r="K631" s="41"/>
      <c r="L631" s="42"/>
      <c r="M631" s="43"/>
      <c r="N631" s="36"/>
      <c r="O631" s="36"/>
      <c r="P631" s="36"/>
    </row>
    <row r="632" spans="1:16" ht="12.75" customHeight="1" x14ac:dyDescent="0.3">
      <c r="A632" s="37"/>
      <c r="B632" s="38"/>
      <c r="C632" s="39"/>
      <c r="D632" s="99"/>
      <c r="E632" s="99"/>
      <c r="F632" s="99"/>
      <c r="G632" s="99"/>
      <c r="H632" s="41"/>
      <c r="I632" s="41"/>
      <c r="J632" s="41"/>
      <c r="K632" s="41"/>
      <c r="L632" s="42"/>
      <c r="M632" s="43"/>
      <c r="N632" s="36"/>
      <c r="O632" s="36"/>
      <c r="P632" s="36"/>
    </row>
    <row r="633" spans="1:16" ht="12.75" customHeight="1" x14ac:dyDescent="0.3">
      <c r="A633" s="37"/>
      <c r="B633" s="38"/>
      <c r="C633" s="39"/>
      <c r="D633" s="99"/>
      <c r="E633" s="99"/>
      <c r="F633" s="99"/>
      <c r="G633" s="99"/>
      <c r="H633" s="41"/>
      <c r="I633" s="41"/>
      <c r="J633" s="41"/>
      <c r="K633" s="41"/>
      <c r="L633" s="42"/>
      <c r="M633" s="43"/>
      <c r="N633" s="36"/>
      <c r="O633" s="36"/>
      <c r="P633" s="36"/>
    </row>
    <row r="634" spans="1:16" ht="12.75" customHeight="1" x14ac:dyDescent="0.3">
      <c r="A634" s="37"/>
      <c r="B634" s="38"/>
      <c r="C634" s="39"/>
      <c r="D634" s="99"/>
      <c r="E634" s="99"/>
      <c r="F634" s="99"/>
      <c r="G634" s="99"/>
      <c r="H634" s="41"/>
      <c r="I634" s="41"/>
      <c r="J634" s="41"/>
      <c r="K634" s="41"/>
      <c r="L634" s="42"/>
      <c r="M634" s="43"/>
      <c r="N634" s="36"/>
      <c r="O634" s="36"/>
      <c r="P634" s="36"/>
    </row>
    <row r="635" spans="1:16" ht="12.75" customHeight="1" x14ac:dyDescent="0.3">
      <c r="A635" s="37"/>
      <c r="B635" s="38"/>
      <c r="C635" s="39"/>
      <c r="D635" s="99"/>
      <c r="E635" s="99"/>
      <c r="F635" s="99"/>
      <c r="G635" s="99"/>
      <c r="H635" s="41"/>
      <c r="I635" s="41"/>
      <c r="J635" s="41"/>
      <c r="K635" s="41"/>
      <c r="L635" s="42"/>
      <c r="M635" s="43"/>
      <c r="N635" s="36"/>
      <c r="O635" s="36"/>
      <c r="P635" s="36"/>
    </row>
    <row r="636" spans="1:16" ht="12.75" customHeight="1" x14ac:dyDescent="0.3">
      <c r="A636" s="37"/>
      <c r="B636" s="38"/>
      <c r="C636" s="39"/>
      <c r="D636" s="99"/>
      <c r="E636" s="99"/>
      <c r="F636" s="99"/>
      <c r="G636" s="99"/>
      <c r="H636" s="41"/>
      <c r="I636" s="41"/>
      <c r="J636" s="41"/>
      <c r="K636" s="41"/>
      <c r="L636" s="42"/>
      <c r="M636" s="43"/>
      <c r="N636" s="36"/>
      <c r="O636" s="36"/>
      <c r="P636" s="36"/>
    </row>
    <row r="637" spans="1:16" ht="12.75" customHeight="1" x14ac:dyDescent="0.3">
      <c r="A637" s="37"/>
      <c r="B637" s="38"/>
      <c r="C637" s="39"/>
      <c r="D637" s="99"/>
      <c r="E637" s="99"/>
      <c r="F637" s="99"/>
      <c r="G637" s="99"/>
      <c r="H637" s="41"/>
      <c r="I637" s="41"/>
      <c r="J637" s="41"/>
      <c r="K637" s="41"/>
      <c r="L637" s="42"/>
      <c r="M637" s="43"/>
      <c r="N637" s="36"/>
      <c r="O637" s="36"/>
      <c r="P637" s="36"/>
    </row>
    <row r="638" spans="1:16" ht="12.75" customHeight="1" x14ac:dyDescent="0.3">
      <c r="D638" s="35"/>
      <c r="E638" s="35"/>
      <c r="F638" s="35"/>
      <c r="G638" s="35"/>
    </row>
    <row r="639" spans="1:16" ht="12.75" customHeight="1" x14ac:dyDescent="0.3">
      <c r="D639" s="35"/>
      <c r="E639" s="35"/>
      <c r="F639" s="35"/>
      <c r="G639" s="35"/>
    </row>
    <row r="640" spans="1:16" ht="12.75" customHeight="1" x14ac:dyDescent="0.3">
      <c r="D640" s="35"/>
      <c r="E640" s="35"/>
      <c r="F640" s="35"/>
      <c r="G640" s="35"/>
    </row>
    <row r="641" spans="4:7" ht="12.75" customHeight="1" x14ac:dyDescent="0.3">
      <c r="D641" s="35"/>
      <c r="E641" s="35"/>
      <c r="F641" s="35"/>
      <c r="G641" s="35"/>
    </row>
    <row r="642" spans="4:7" ht="12.75" customHeight="1" x14ac:dyDescent="0.3">
      <c r="D642" s="35"/>
      <c r="E642" s="35"/>
      <c r="F642" s="35"/>
      <c r="G642" s="35"/>
    </row>
    <row r="643" spans="4:7" ht="12.75" customHeight="1" x14ac:dyDescent="0.3">
      <c r="D643" s="35"/>
      <c r="E643" s="35"/>
      <c r="F643" s="35"/>
      <c r="G643" s="35"/>
    </row>
  </sheetData>
  <mergeCells count="832">
    <mergeCell ref="G4:G5"/>
    <mergeCell ref="K4:K5"/>
    <mergeCell ref="H26:H30"/>
    <mergeCell ref="K26:K30"/>
    <mergeCell ref="I1:L1"/>
    <mergeCell ref="A2:M2"/>
    <mergeCell ref="A4:A5"/>
    <mergeCell ref="B4:B5"/>
    <mergeCell ref="C4:F4"/>
    <mergeCell ref="H4:J4"/>
    <mergeCell ref="L4:L5"/>
    <mergeCell ref="M4:M5"/>
    <mergeCell ref="H16:H20"/>
    <mergeCell ref="K16:K20"/>
    <mergeCell ref="A11:A15"/>
    <mergeCell ref="B11:B15"/>
    <mergeCell ref="B6:B10"/>
    <mergeCell ref="A6:A10"/>
    <mergeCell ref="A16:A20"/>
    <mergeCell ref="B16:B20"/>
    <mergeCell ref="M6:M10"/>
    <mergeCell ref="H6:H10"/>
    <mergeCell ref="K6:K10"/>
    <mergeCell ref="M11:M15"/>
    <mergeCell ref="H11:H15"/>
    <mergeCell ref="K11:K15"/>
    <mergeCell ref="M36:M40"/>
    <mergeCell ref="L26:L30"/>
    <mergeCell ref="L11:L15"/>
    <mergeCell ref="L36:L40"/>
    <mergeCell ref="I41:I45"/>
    <mergeCell ref="K21:K25"/>
    <mergeCell ref="M46:M50"/>
    <mergeCell ref="K41:K45"/>
    <mergeCell ref="L31:L35"/>
    <mergeCell ref="M31:M35"/>
    <mergeCell ref="M26:M30"/>
    <mergeCell ref="H31:H35"/>
    <mergeCell ref="K31:K35"/>
    <mergeCell ref="L21:L25"/>
    <mergeCell ref="A36:A40"/>
    <mergeCell ref="B36:B40"/>
    <mergeCell ref="H36:H40"/>
    <mergeCell ref="K36:K40"/>
    <mergeCell ref="L16:L20"/>
    <mergeCell ref="M16:M20"/>
    <mergeCell ref="H21:H25"/>
    <mergeCell ref="M21:M25"/>
    <mergeCell ref="I46:I50"/>
    <mergeCell ref="J41:J45"/>
    <mergeCell ref="A31:A35"/>
    <mergeCell ref="B31:B35"/>
    <mergeCell ref="A26:A30"/>
    <mergeCell ref="A21:A25"/>
    <mergeCell ref="B21:B25"/>
    <mergeCell ref="B26:B30"/>
    <mergeCell ref="M51:M55"/>
    <mergeCell ref="L41:L45"/>
    <mergeCell ref="M41:M45"/>
    <mergeCell ref="J46:J50"/>
    <mergeCell ref="K46:K50"/>
    <mergeCell ref="L46:L50"/>
    <mergeCell ref="A41:A45"/>
    <mergeCell ref="B41:B45"/>
    <mergeCell ref="H41:H45"/>
    <mergeCell ref="K51:K55"/>
    <mergeCell ref="L51:L55"/>
    <mergeCell ref="A46:A50"/>
    <mergeCell ref="A51:A55"/>
    <mergeCell ref="B51:B55"/>
    <mergeCell ref="H51:H55"/>
    <mergeCell ref="B46:B50"/>
    <mergeCell ref="H46:H50"/>
    <mergeCell ref="M66:M70"/>
    <mergeCell ref="J66:J70"/>
    <mergeCell ref="K66:K70"/>
    <mergeCell ref="A66:A70"/>
    <mergeCell ref="B66:B70"/>
    <mergeCell ref="H66:H70"/>
    <mergeCell ref="I66:I70"/>
    <mergeCell ref="L66:L70"/>
    <mergeCell ref="M56:M60"/>
    <mergeCell ref="J61:J65"/>
    <mergeCell ref="K61:K65"/>
    <mergeCell ref="L61:L65"/>
    <mergeCell ref="M61:M65"/>
    <mergeCell ref="J56:J60"/>
    <mergeCell ref="K56:K60"/>
    <mergeCell ref="L56:L60"/>
    <mergeCell ref="H56:H60"/>
    <mergeCell ref="A86:A90"/>
    <mergeCell ref="B86:B90"/>
    <mergeCell ref="B76:B80"/>
    <mergeCell ref="A81:A85"/>
    <mergeCell ref="B81:B85"/>
    <mergeCell ref="I61:I65"/>
    <mergeCell ref="A56:A60"/>
    <mergeCell ref="B56:B60"/>
    <mergeCell ref="B61:B65"/>
    <mergeCell ref="H61:H65"/>
    <mergeCell ref="I56:I60"/>
    <mergeCell ref="A61:A65"/>
    <mergeCell ref="L81:L85"/>
    <mergeCell ref="J76:J80"/>
    <mergeCell ref="M71:M75"/>
    <mergeCell ref="M81:M85"/>
    <mergeCell ref="H76:H80"/>
    <mergeCell ref="A71:A75"/>
    <mergeCell ref="B71:B75"/>
    <mergeCell ref="L76:L80"/>
    <mergeCell ref="M76:M80"/>
    <mergeCell ref="L71:L75"/>
    <mergeCell ref="H71:H75"/>
    <mergeCell ref="I71:I75"/>
    <mergeCell ref="A76:A80"/>
    <mergeCell ref="I76:I80"/>
    <mergeCell ref="L86:L90"/>
    <mergeCell ref="M86:M90"/>
    <mergeCell ref="K81:K85"/>
    <mergeCell ref="J71:J75"/>
    <mergeCell ref="K71:K75"/>
    <mergeCell ref="A106:A110"/>
    <mergeCell ref="M101:M105"/>
    <mergeCell ref="J106:J110"/>
    <mergeCell ref="K106:K110"/>
    <mergeCell ref="L106:L110"/>
    <mergeCell ref="I86:I90"/>
    <mergeCell ref="H81:H85"/>
    <mergeCell ref="J86:J90"/>
    <mergeCell ref="K96:K100"/>
    <mergeCell ref="K86:K90"/>
    <mergeCell ref="K76:K80"/>
    <mergeCell ref="J81:J85"/>
    <mergeCell ref="I81:I85"/>
    <mergeCell ref="H86:H90"/>
    <mergeCell ref="A96:A100"/>
    <mergeCell ref="K101:K105"/>
    <mergeCell ref="H96:H100"/>
    <mergeCell ref="I96:I100"/>
    <mergeCell ref="A91:A95"/>
    <mergeCell ref="B91:B95"/>
    <mergeCell ref="H91:H95"/>
    <mergeCell ref="K91:K95"/>
    <mergeCell ref="A101:A105"/>
    <mergeCell ref="L91:L95"/>
    <mergeCell ref="M91:M95"/>
    <mergeCell ref="B96:B100"/>
    <mergeCell ref="L101:L105"/>
    <mergeCell ref="J96:J100"/>
    <mergeCell ref="M96:M100"/>
    <mergeCell ref="M111:M115"/>
    <mergeCell ref="J111:J115"/>
    <mergeCell ref="B101:B105"/>
    <mergeCell ref="H101:H105"/>
    <mergeCell ref="I101:I105"/>
    <mergeCell ref="B111:B115"/>
    <mergeCell ref="H106:H110"/>
    <mergeCell ref="I111:I115"/>
    <mergeCell ref="M106:M110"/>
    <mergeCell ref="K131:K135"/>
    <mergeCell ref="A126:A130"/>
    <mergeCell ref="B126:B130"/>
    <mergeCell ref="B106:B110"/>
    <mergeCell ref="L96:L100"/>
    <mergeCell ref="J101:J105"/>
    <mergeCell ref="I106:I110"/>
    <mergeCell ref="H126:H130"/>
    <mergeCell ref="I126:I130"/>
    <mergeCell ref="H121:H125"/>
    <mergeCell ref="I121:I125"/>
    <mergeCell ref="B116:B120"/>
    <mergeCell ref="L111:L115"/>
    <mergeCell ref="H111:H115"/>
    <mergeCell ref="K111:K115"/>
    <mergeCell ref="M131:M135"/>
    <mergeCell ref="A111:A115"/>
    <mergeCell ref="J116:J120"/>
    <mergeCell ref="J121:J125"/>
    <mergeCell ref="K121:K125"/>
    <mergeCell ref="A121:A125"/>
    <mergeCell ref="B121:B125"/>
    <mergeCell ref="K116:K120"/>
    <mergeCell ref="A131:A135"/>
    <mergeCell ref="M126:M130"/>
    <mergeCell ref="M116:M120"/>
    <mergeCell ref="I116:I120"/>
    <mergeCell ref="M121:M125"/>
    <mergeCell ref="L116:L120"/>
    <mergeCell ref="L121:L125"/>
    <mergeCell ref="J126:J130"/>
    <mergeCell ref="K126:K130"/>
    <mergeCell ref="A116:A120"/>
    <mergeCell ref="B131:B135"/>
    <mergeCell ref="H131:H135"/>
    <mergeCell ref="I131:I135"/>
    <mergeCell ref="H116:H120"/>
    <mergeCell ref="J131:J135"/>
    <mergeCell ref="L131:L135"/>
    <mergeCell ref="A141:A145"/>
    <mergeCell ref="B141:B145"/>
    <mergeCell ref="H141:H145"/>
    <mergeCell ref="A136:A140"/>
    <mergeCell ref="A146:A150"/>
    <mergeCell ref="B146:B150"/>
    <mergeCell ref="H146:H150"/>
    <mergeCell ref="M146:M150"/>
    <mergeCell ref="M141:M145"/>
    <mergeCell ref="L146:L150"/>
    <mergeCell ref="M136:M140"/>
    <mergeCell ref="L141:L145"/>
    <mergeCell ref="L136:L140"/>
    <mergeCell ref="I146:I150"/>
    <mergeCell ref="B136:B140"/>
    <mergeCell ref="H136:H140"/>
    <mergeCell ref="I136:I140"/>
    <mergeCell ref="K141:K145"/>
    <mergeCell ref="J146:J150"/>
    <mergeCell ref="K146:K150"/>
    <mergeCell ref="J136:J140"/>
    <mergeCell ref="K136:K140"/>
    <mergeCell ref="H151:H155"/>
    <mergeCell ref="I151:I155"/>
    <mergeCell ref="J151:J155"/>
    <mergeCell ref="K151:K155"/>
    <mergeCell ref="L151:L155"/>
    <mergeCell ref="M151:M155"/>
    <mergeCell ref="A151:A155"/>
    <mergeCell ref="B151:B155"/>
    <mergeCell ref="J156:J160"/>
    <mergeCell ref="K156:K160"/>
    <mergeCell ref="A166:A170"/>
    <mergeCell ref="B166:B170"/>
    <mergeCell ref="A161:A165"/>
    <mergeCell ref="B161:B165"/>
    <mergeCell ref="A156:A160"/>
    <mergeCell ref="B156:B160"/>
    <mergeCell ref="H156:H160"/>
    <mergeCell ref="I156:I160"/>
    <mergeCell ref="M161:M165"/>
    <mergeCell ref="L166:L170"/>
    <mergeCell ref="M166:M170"/>
    <mergeCell ref="L156:L160"/>
    <mergeCell ref="M156:M160"/>
    <mergeCell ref="M171:M175"/>
    <mergeCell ref="J166:J170"/>
    <mergeCell ref="H166:H170"/>
    <mergeCell ref="I166:I170"/>
    <mergeCell ref="H161:H165"/>
    <mergeCell ref="I161:I165"/>
    <mergeCell ref="K166:K170"/>
    <mergeCell ref="J161:J165"/>
    <mergeCell ref="K161:K165"/>
    <mergeCell ref="L161:L165"/>
    <mergeCell ref="K171:K175"/>
    <mergeCell ref="A171:A175"/>
    <mergeCell ref="B171:B175"/>
    <mergeCell ref="H171:H175"/>
    <mergeCell ref="K176:K180"/>
    <mergeCell ref="L171:L175"/>
    <mergeCell ref="M216:M220"/>
    <mergeCell ref="L216:L220"/>
    <mergeCell ref="A176:A180"/>
    <mergeCell ref="B176:B180"/>
    <mergeCell ref="H176:H180"/>
    <mergeCell ref="L196:L200"/>
    <mergeCell ref="M196:M200"/>
    <mergeCell ref="L201:L205"/>
    <mergeCell ref="I186:I190"/>
    <mergeCell ref="B181:B185"/>
    <mergeCell ref="A191:A195"/>
    <mergeCell ref="M181:M185"/>
    <mergeCell ref="K181:K185"/>
    <mergeCell ref="A196:A200"/>
    <mergeCell ref="B196:B200"/>
    <mergeCell ref="H196:H200"/>
    <mergeCell ref="J181:J185"/>
    <mergeCell ref="H186:H190"/>
    <mergeCell ref="L176:L180"/>
    <mergeCell ref="M176:M180"/>
    <mergeCell ref="J186:J190"/>
    <mergeCell ref="K186:K190"/>
    <mergeCell ref="L186:L190"/>
    <mergeCell ref="K191:K195"/>
    <mergeCell ref="H191:H195"/>
    <mergeCell ref="H181:H185"/>
    <mergeCell ref="M206:M210"/>
    <mergeCell ref="M201:M205"/>
    <mergeCell ref="H201:H205"/>
    <mergeCell ref="I201:I205"/>
    <mergeCell ref="J201:J205"/>
    <mergeCell ref="K201:K205"/>
    <mergeCell ref="K196:K200"/>
    <mergeCell ref="I196:I200"/>
    <mergeCell ref="J196:J200"/>
    <mergeCell ref="L181:L185"/>
    <mergeCell ref="I206:I210"/>
    <mergeCell ref="A181:A185"/>
    <mergeCell ref="I181:I185"/>
    <mergeCell ref="J206:J210"/>
    <mergeCell ref="B191:B195"/>
    <mergeCell ref="A241:A245"/>
    <mergeCell ref="B241:B245"/>
    <mergeCell ref="H241:H245"/>
    <mergeCell ref="A221:A225"/>
    <mergeCell ref="B221:B225"/>
    <mergeCell ref="B231:B235"/>
    <mergeCell ref="H231:H235"/>
    <mergeCell ref="I241:I245"/>
    <mergeCell ref="L211:L215"/>
    <mergeCell ref="A186:A190"/>
    <mergeCell ref="B186:B190"/>
    <mergeCell ref="M191:M195"/>
    <mergeCell ref="M211:M215"/>
    <mergeCell ref="A206:A210"/>
    <mergeCell ref="B206:B210"/>
    <mergeCell ref="A201:A205"/>
    <mergeCell ref="J216:J220"/>
    <mergeCell ref="A216:A220"/>
    <mergeCell ref="B216:B220"/>
    <mergeCell ref="K216:K220"/>
    <mergeCell ref="H216:H220"/>
    <mergeCell ref="I216:I220"/>
    <mergeCell ref="L191:L195"/>
    <mergeCell ref="A211:A215"/>
    <mergeCell ref="B211:B215"/>
    <mergeCell ref="L206:L210"/>
    <mergeCell ref="H206:H210"/>
    <mergeCell ref="H211:H215"/>
    <mergeCell ref="K211:K215"/>
    <mergeCell ref="K206:K210"/>
    <mergeCell ref="B201:B205"/>
    <mergeCell ref="L221:L225"/>
    <mergeCell ref="L231:L235"/>
    <mergeCell ref="M231:M235"/>
    <mergeCell ref="J236:J240"/>
    <mergeCell ref="K236:K240"/>
    <mergeCell ref="L236:L240"/>
    <mergeCell ref="M236:M240"/>
    <mergeCell ref="A226:A230"/>
    <mergeCell ref="B226:B230"/>
    <mergeCell ref="H226:H230"/>
    <mergeCell ref="M221:M225"/>
    <mergeCell ref="A236:A240"/>
    <mergeCell ref="L226:L230"/>
    <mergeCell ref="B236:B240"/>
    <mergeCell ref="H236:H240"/>
    <mergeCell ref="I236:I240"/>
    <mergeCell ref="I231:I235"/>
    <mergeCell ref="K221:K225"/>
    <mergeCell ref="J231:J235"/>
    <mergeCell ref="K231:K235"/>
    <mergeCell ref="K226:K230"/>
    <mergeCell ref="M226:M230"/>
    <mergeCell ref="H221:H225"/>
    <mergeCell ref="A231:A235"/>
    <mergeCell ref="A266:A270"/>
    <mergeCell ref="B266:B270"/>
    <mergeCell ref="H266:H270"/>
    <mergeCell ref="I266:I270"/>
    <mergeCell ref="A246:A250"/>
    <mergeCell ref="B246:B250"/>
    <mergeCell ref="H246:H250"/>
    <mergeCell ref="I246:I250"/>
    <mergeCell ref="H261:H265"/>
    <mergeCell ref="B261:B265"/>
    <mergeCell ref="A251:A255"/>
    <mergeCell ref="B251:B255"/>
    <mergeCell ref="H251:H255"/>
    <mergeCell ref="I251:I255"/>
    <mergeCell ref="I256:I260"/>
    <mergeCell ref="A256:A260"/>
    <mergeCell ref="B256:B260"/>
    <mergeCell ref="H256:H260"/>
    <mergeCell ref="A261:A265"/>
    <mergeCell ref="M266:M270"/>
    <mergeCell ref="J266:J270"/>
    <mergeCell ref="M241:M245"/>
    <mergeCell ref="L251:L255"/>
    <mergeCell ref="M251:M255"/>
    <mergeCell ref="L256:L260"/>
    <mergeCell ref="M256:M260"/>
    <mergeCell ref="M261:M265"/>
    <mergeCell ref="L261:L265"/>
    <mergeCell ref="K266:K270"/>
    <mergeCell ref="J251:J255"/>
    <mergeCell ref="K251:K255"/>
    <mergeCell ref="K261:K265"/>
    <mergeCell ref="J256:J260"/>
    <mergeCell ref="K256:K260"/>
    <mergeCell ref="L266:L270"/>
    <mergeCell ref="M246:M250"/>
    <mergeCell ref="J246:J250"/>
    <mergeCell ref="K246:K250"/>
    <mergeCell ref="L246:L250"/>
    <mergeCell ref="J241:J245"/>
    <mergeCell ref="K241:K245"/>
    <mergeCell ref="L241:L245"/>
    <mergeCell ref="A271:A275"/>
    <mergeCell ref="B271:B275"/>
    <mergeCell ref="K281:K285"/>
    <mergeCell ref="J276:J280"/>
    <mergeCell ref="K276:K280"/>
    <mergeCell ref="J281:J285"/>
    <mergeCell ref="H271:H275"/>
    <mergeCell ref="H281:H285"/>
    <mergeCell ref="I281:I285"/>
    <mergeCell ref="A276:A280"/>
    <mergeCell ref="I276:I280"/>
    <mergeCell ref="J271:J275"/>
    <mergeCell ref="K271:K275"/>
    <mergeCell ref="I271:I275"/>
    <mergeCell ref="L271:L275"/>
    <mergeCell ref="M271:M275"/>
    <mergeCell ref="L281:L285"/>
    <mergeCell ref="K286:K290"/>
    <mergeCell ref="L286:L290"/>
    <mergeCell ref="M281:M285"/>
    <mergeCell ref="B276:B280"/>
    <mergeCell ref="H276:H280"/>
    <mergeCell ref="M286:M290"/>
    <mergeCell ref="L276:L280"/>
    <mergeCell ref="M276:M280"/>
    <mergeCell ref="A286:A290"/>
    <mergeCell ref="B286:B290"/>
    <mergeCell ref="H286:H290"/>
    <mergeCell ref="A281:A285"/>
    <mergeCell ref="B281:B285"/>
    <mergeCell ref="L291:L295"/>
    <mergeCell ref="J296:J300"/>
    <mergeCell ref="K296:K300"/>
    <mergeCell ref="L296:L300"/>
    <mergeCell ref="I291:I295"/>
    <mergeCell ref="I296:I300"/>
    <mergeCell ref="J291:J295"/>
    <mergeCell ref="A291:A295"/>
    <mergeCell ref="B291:B295"/>
    <mergeCell ref="H291:H295"/>
    <mergeCell ref="A306:A310"/>
    <mergeCell ref="B306:B310"/>
    <mergeCell ref="H306:H310"/>
    <mergeCell ref="A296:A300"/>
    <mergeCell ref="B296:B300"/>
    <mergeCell ref="H296:H300"/>
    <mergeCell ref="M306:M310"/>
    <mergeCell ref="L311:L315"/>
    <mergeCell ref="A301:A305"/>
    <mergeCell ref="B301:B305"/>
    <mergeCell ref="H301:H305"/>
    <mergeCell ref="A311:A315"/>
    <mergeCell ref="B311:B315"/>
    <mergeCell ref="I301:I305"/>
    <mergeCell ref="M296:M300"/>
    <mergeCell ref="I306:I310"/>
    <mergeCell ref="K311:K315"/>
    <mergeCell ref="J306:J310"/>
    <mergeCell ref="K306:K310"/>
    <mergeCell ref="M311:M315"/>
    <mergeCell ref="L301:L305"/>
    <mergeCell ref="M301:M305"/>
    <mergeCell ref="L306:L310"/>
    <mergeCell ref="L321:L325"/>
    <mergeCell ref="M321:M325"/>
    <mergeCell ref="K291:K295"/>
    <mergeCell ref="M291:M295"/>
    <mergeCell ref="L316:L320"/>
    <mergeCell ref="M316:M320"/>
    <mergeCell ref="J301:J305"/>
    <mergeCell ref="K301:K305"/>
    <mergeCell ref="H311:H315"/>
    <mergeCell ref="A321:A325"/>
    <mergeCell ref="B321:B325"/>
    <mergeCell ref="H321:H325"/>
    <mergeCell ref="I321:I325"/>
    <mergeCell ref="J316:J320"/>
    <mergeCell ref="K316:K320"/>
    <mergeCell ref="A316:A320"/>
    <mergeCell ref="B316:B320"/>
    <mergeCell ref="H316:H320"/>
    <mergeCell ref="I316:I320"/>
    <mergeCell ref="J321:J325"/>
    <mergeCell ref="K321:K325"/>
    <mergeCell ref="I346:I350"/>
    <mergeCell ref="L326:L330"/>
    <mergeCell ref="M326:M330"/>
    <mergeCell ref="L331:L335"/>
    <mergeCell ref="M331:M335"/>
    <mergeCell ref="J341:J345"/>
    <mergeCell ref="A336:A340"/>
    <mergeCell ref="B336:B340"/>
    <mergeCell ref="B331:B335"/>
    <mergeCell ref="B341:B345"/>
    <mergeCell ref="H336:H340"/>
    <mergeCell ref="A326:A330"/>
    <mergeCell ref="B326:B330"/>
    <mergeCell ref="H326:H330"/>
    <mergeCell ref="I326:I330"/>
    <mergeCell ref="H331:H335"/>
    <mergeCell ref="A331:A335"/>
    <mergeCell ref="J326:J330"/>
    <mergeCell ref="K331:K335"/>
    <mergeCell ref="K326:K330"/>
    <mergeCell ref="A351:A355"/>
    <mergeCell ref="M336:M340"/>
    <mergeCell ref="L341:L345"/>
    <mergeCell ref="M341:M345"/>
    <mergeCell ref="J346:J350"/>
    <mergeCell ref="K346:K350"/>
    <mergeCell ref="L346:L350"/>
    <mergeCell ref="M346:M350"/>
    <mergeCell ref="K341:K345"/>
    <mergeCell ref="A341:A345"/>
    <mergeCell ref="H341:H345"/>
    <mergeCell ref="I341:I345"/>
    <mergeCell ref="B351:B355"/>
    <mergeCell ref="L336:L340"/>
    <mergeCell ref="H351:H355"/>
    <mergeCell ref="K336:K340"/>
    <mergeCell ref="I351:I355"/>
    <mergeCell ref="L351:L355"/>
    <mergeCell ref="K351:K355"/>
    <mergeCell ref="M351:M355"/>
    <mergeCell ref="J351:J355"/>
    <mergeCell ref="A346:A350"/>
    <mergeCell ref="B346:B350"/>
    <mergeCell ref="H346:H350"/>
    <mergeCell ref="A361:A365"/>
    <mergeCell ref="B361:B365"/>
    <mergeCell ref="H361:H365"/>
    <mergeCell ref="I361:I365"/>
    <mergeCell ref="A356:A360"/>
    <mergeCell ref="B356:B360"/>
    <mergeCell ref="I356:I360"/>
    <mergeCell ref="M356:M360"/>
    <mergeCell ref="J356:J360"/>
    <mergeCell ref="K356:K360"/>
    <mergeCell ref="L361:L365"/>
    <mergeCell ref="M361:M365"/>
    <mergeCell ref="J361:J365"/>
    <mergeCell ref="K361:K365"/>
    <mergeCell ref="L356:L360"/>
    <mergeCell ref="H356:H360"/>
    <mergeCell ref="M366:M370"/>
    <mergeCell ref="K376:K380"/>
    <mergeCell ref="M376:M380"/>
    <mergeCell ref="A366:A370"/>
    <mergeCell ref="B366:B370"/>
    <mergeCell ref="L371:L375"/>
    <mergeCell ref="J371:J375"/>
    <mergeCell ref="K371:K375"/>
    <mergeCell ref="J366:J370"/>
    <mergeCell ref="K366:K370"/>
    <mergeCell ref="L366:L370"/>
    <mergeCell ref="H366:H370"/>
    <mergeCell ref="I366:I370"/>
    <mergeCell ref="L376:L380"/>
    <mergeCell ref="A376:A380"/>
    <mergeCell ref="B376:B380"/>
    <mergeCell ref="A371:A375"/>
    <mergeCell ref="B371:B375"/>
    <mergeCell ref="J381:J385"/>
    <mergeCell ref="I376:I380"/>
    <mergeCell ref="J376:J380"/>
    <mergeCell ref="H391:H395"/>
    <mergeCell ref="I391:I395"/>
    <mergeCell ref="M371:M375"/>
    <mergeCell ref="M386:M390"/>
    <mergeCell ref="K386:K390"/>
    <mergeCell ref="L381:L385"/>
    <mergeCell ref="M381:M385"/>
    <mergeCell ref="K381:K385"/>
    <mergeCell ref="I381:I385"/>
    <mergeCell ref="H371:H375"/>
    <mergeCell ref="I371:I375"/>
    <mergeCell ref="B381:B385"/>
    <mergeCell ref="A391:A395"/>
    <mergeCell ref="B396:B400"/>
    <mergeCell ref="H396:H400"/>
    <mergeCell ref="I396:I400"/>
    <mergeCell ref="H386:H390"/>
    <mergeCell ref="H376:H380"/>
    <mergeCell ref="A381:A385"/>
    <mergeCell ref="H381:H385"/>
    <mergeCell ref="B391:B395"/>
    <mergeCell ref="A386:A390"/>
    <mergeCell ref="B386:B390"/>
    <mergeCell ref="M416:M420"/>
    <mergeCell ref="L406:L410"/>
    <mergeCell ref="M406:M410"/>
    <mergeCell ref="L411:L415"/>
    <mergeCell ref="M411:M415"/>
    <mergeCell ref="L386:L390"/>
    <mergeCell ref="M401:M405"/>
    <mergeCell ref="L391:L395"/>
    <mergeCell ref="M391:M395"/>
    <mergeCell ref="L396:L400"/>
    <mergeCell ref="M396:M400"/>
    <mergeCell ref="L401:L405"/>
    <mergeCell ref="J411:J415"/>
    <mergeCell ref="K411:K415"/>
    <mergeCell ref="A411:A415"/>
    <mergeCell ref="B411:B415"/>
    <mergeCell ref="H411:H415"/>
    <mergeCell ref="I411:I415"/>
    <mergeCell ref="K406:K410"/>
    <mergeCell ref="K391:K395"/>
    <mergeCell ref="K401:K405"/>
    <mergeCell ref="J396:J400"/>
    <mergeCell ref="K396:K400"/>
    <mergeCell ref="J391:J395"/>
    <mergeCell ref="A401:A405"/>
    <mergeCell ref="B406:B410"/>
    <mergeCell ref="H406:H410"/>
    <mergeCell ref="I406:I410"/>
    <mergeCell ref="B401:B405"/>
    <mergeCell ref="H401:H405"/>
    <mergeCell ref="A406:A410"/>
    <mergeCell ref="J406:J410"/>
    <mergeCell ref="A396:A400"/>
    <mergeCell ref="A421:A425"/>
    <mergeCell ref="B421:B425"/>
    <mergeCell ref="I421:I425"/>
    <mergeCell ref="K426:K430"/>
    <mergeCell ref="L431:L435"/>
    <mergeCell ref="H436:H440"/>
    <mergeCell ref="L436:L440"/>
    <mergeCell ref="L416:L420"/>
    <mergeCell ref="A426:A430"/>
    <mergeCell ref="B426:B430"/>
    <mergeCell ref="A416:A420"/>
    <mergeCell ref="B416:B420"/>
    <mergeCell ref="H416:H420"/>
    <mergeCell ref="K416:K420"/>
    <mergeCell ref="A431:A435"/>
    <mergeCell ref="B431:B435"/>
    <mergeCell ref="A436:A440"/>
    <mergeCell ref="B436:B440"/>
    <mergeCell ref="I416:I420"/>
    <mergeCell ref="J416:J420"/>
    <mergeCell ref="M421:M425"/>
    <mergeCell ref="H426:H430"/>
    <mergeCell ref="I426:I430"/>
    <mergeCell ref="J421:J425"/>
    <mergeCell ref="H421:H425"/>
    <mergeCell ref="L421:L425"/>
    <mergeCell ref="M431:M435"/>
    <mergeCell ref="K421:K425"/>
    <mergeCell ref="J426:J430"/>
    <mergeCell ref="M426:M430"/>
    <mergeCell ref="L426:L430"/>
    <mergeCell ref="J431:J435"/>
    <mergeCell ref="K431:K435"/>
    <mergeCell ref="I431:I435"/>
    <mergeCell ref="H431:H435"/>
    <mergeCell ref="M456:M460"/>
    <mergeCell ref="J456:J460"/>
    <mergeCell ref="K456:K460"/>
    <mergeCell ref="A446:A450"/>
    <mergeCell ref="B446:B450"/>
    <mergeCell ref="B441:B445"/>
    <mergeCell ref="H446:H450"/>
    <mergeCell ref="A441:A445"/>
    <mergeCell ref="I446:I450"/>
    <mergeCell ref="A456:A460"/>
    <mergeCell ref="B456:B460"/>
    <mergeCell ref="A451:A455"/>
    <mergeCell ref="B451:B455"/>
    <mergeCell ref="H456:H460"/>
    <mergeCell ref="H451:H455"/>
    <mergeCell ref="I456:I460"/>
    <mergeCell ref="L456:L460"/>
    <mergeCell ref="H441:H445"/>
    <mergeCell ref="I441:I445"/>
    <mergeCell ref="I451:I455"/>
    <mergeCell ref="J451:J455"/>
    <mergeCell ref="M466:M470"/>
    <mergeCell ref="A476:A480"/>
    <mergeCell ref="B476:B480"/>
    <mergeCell ref="H476:H480"/>
    <mergeCell ref="I476:I480"/>
    <mergeCell ref="J476:J480"/>
    <mergeCell ref="K476:K480"/>
    <mergeCell ref="M436:M440"/>
    <mergeCell ref="K441:K445"/>
    <mergeCell ref="K436:K440"/>
    <mergeCell ref="L441:L445"/>
    <mergeCell ref="M441:M445"/>
    <mergeCell ref="J441:J445"/>
    <mergeCell ref="M451:M455"/>
    <mergeCell ref="J446:J450"/>
    <mergeCell ref="K446:K450"/>
    <mergeCell ref="L446:L450"/>
    <mergeCell ref="M446:M450"/>
    <mergeCell ref="J461:J465"/>
    <mergeCell ref="K461:K465"/>
    <mergeCell ref="K451:K455"/>
    <mergeCell ref="L451:L455"/>
    <mergeCell ref="L466:L470"/>
    <mergeCell ref="M461:M465"/>
    <mergeCell ref="A466:A470"/>
    <mergeCell ref="H461:H465"/>
    <mergeCell ref="I461:I465"/>
    <mergeCell ref="A461:A465"/>
    <mergeCell ref="I471:I475"/>
    <mergeCell ref="A471:A475"/>
    <mergeCell ref="B471:B475"/>
    <mergeCell ref="H471:H475"/>
    <mergeCell ref="L461:L465"/>
    <mergeCell ref="K466:K470"/>
    <mergeCell ref="B466:B470"/>
    <mergeCell ref="H466:H470"/>
    <mergeCell ref="J471:J475"/>
    <mergeCell ref="K471:K475"/>
    <mergeCell ref="B461:B465"/>
    <mergeCell ref="M476:M480"/>
    <mergeCell ref="L471:L475"/>
    <mergeCell ref="M511:M515"/>
    <mergeCell ref="L501:L505"/>
    <mergeCell ref="M501:M505"/>
    <mergeCell ref="L506:L510"/>
    <mergeCell ref="M506:M510"/>
    <mergeCell ref="M496:M500"/>
    <mergeCell ref="K491:K495"/>
    <mergeCell ref="L476:L480"/>
    <mergeCell ref="M471:M475"/>
    <mergeCell ref="A496:A500"/>
    <mergeCell ref="B496:B500"/>
    <mergeCell ref="L481:L485"/>
    <mergeCell ref="M481:M485"/>
    <mergeCell ref="L486:L490"/>
    <mergeCell ref="M486:M490"/>
    <mergeCell ref="L491:L495"/>
    <mergeCell ref="M491:M495"/>
    <mergeCell ref="A491:A495"/>
    <mergeCell ref="B491:B495"/>
    <mergeCell ref="H496:H500"/>
    <mergeCell ref="A481:A485"/>
    <mergeCell ref="B481:B485"/>
    <mergeCell ref="J481:J485"/>
    <mergeCell ref="K481:K485"/>
    <mergeCell ref="I486:I490"/>
    <mergeCell ref="J486:J490"/>
    <mergeCell ref="B501:B505"/>
    <mergeCell ref="H501:H505"/>
    <mergeCell ref="I501:I505"/>
    <mergeCell ref="I506:I510"/>
    <mergeCell ref="K501:K505"/>
    <mergeCell ref="A501:A505"/>
    <mergeCell ref="K486:K490"/>
    <mergeCell ref="L511:L515"/>
    <mergeCell ref="H511:H515"/>
    <mergeCell ref="A506:A510"/>
    <mergeCell ref="B506:B510"/>
    <mergeCell ref="A486:A490"/>
    <mergeCell ref="L496:L500"/>
    <mergeCell ref="J506:J510"/>
    <mergeCell ref="K506:K510"/>
    <mergeCell ref="J501:J505"/>
    <mergeCell ref="I496:I500"/>
    <mergeCell ref="J496:J500"/>
    <mergeCell ref="K511:K515"/>
    <mergeCell ref="K496:K500"/>
    <mergeCell ref="H491:H495"/>
    <mergeCell ref="H506:H510"/>
    <mergeCell ref="B486:B490"/>
    <mergeCell ref="H486:H490"/>
    <mergeCell ref="A526:A530"/>
    <mergeCell ref="B526:B530"/>
    <mergeCell ref="H526:H530"/>
    <mergeCell ref="A531:A535"/>
    <mergeCell ref="B531:B535"/>
    <mergeCell ref="A536:A540"/>
    <mergeCell ref="B536:B540"/>
    <mergeCell ref="L536:L540"/>
    <mergeCell ref="A511:A515"/>
    <mergeCell ref="A521:A525"/>
    <mergeCell ref="B521:B525"/>
    <mergeCell ref="H521:H525"/>
    <mergeCell ref="L516:L520"/>
    <mergeCell ref="J516:J520"/>
    <mergeCell ref="A516:A520"/>
    <mergeCell ref="B516:B520"/>
    <mergeCell ref="H516:H520"/>
    <mergeCell ref="I516:I520"/>
    <mergeCell ref="K516:K520"/>
    <mergeCell ref="J551:J555"/>
    <mergeCell ref="K546:K550"/>
    <mergeCell ref="A541:A545"/>
    <mergeCell ref="B541:B545"/>
    <mergeCell ref="L546:L550"/>
    <mergeCell ref="M536:M540"/>
    <mergeCell ref="K536:K540"/>
    <mergeCell ref="I526:I530"/>
    <mergeCell ref="B511:B515"/>
    <mergeCell ref="I521:I525"/>
    <mergeCell ref="K531:K535"/>
    <mergeCell ref="J526:J530"/>
    <mergeCell ref="H531:H535"/>
    <mergeCell ref="M541:M545"/>
    <mergeCell ref="L541:L545"/>
    <mergeCell ref="J541:J545"/>
    <mergeCell ref="K541:K545"/>
    <mergeCell ref="M546:M550"/>
    <mergeCell ref="K526:K530"/>
    <mergeCell ref="L526:L530"/>
    <mergeCell ref="M526:M530"/>
    <mergeCell ref="L531:L535"/>
    <mergeCell ref="M531:M535"/>
    <mergeCell ref="H536:H540"/>
    <mergeCell ref="A561:M561"/>
    <mergeCell ref="L551:L555"/>
    <mergeCell ref="M551:M555"/>
    <mergeCell ref="A557:M557"/>
    <mergeCell ref="A558:M558"/>
    <mergeCell ref="A559:M559"/>
    <mergeCell ref="H481:H485"/>
    <mergeCell ref="I481:I485"/>
    <mergeCell ref="K551:K555"/>
    <mergeCell ref="A546:A550"/>
    <mergeCell ref="B546:B550"/>
    <mergeCell ref="A551:A555"/>
    <mergeCell ref="B551:B555"/>
    <mergeCell ref="H546:H550"/>
    <mergeCell ref="H541:H545"/>
    <mergeCell ref="I541:I545"/>
    <mergeCell ref="A560:M560"/>
    <mergeCell ref="H551:H555"/>
    <mergeCell ref="I551:I555"/>
    <mergeCell ref="M516:M520"/>
    <mergeCell ref="J521:J525"/>
    <mergeCell ref="K521:K525"/>
    <mergeCell ref="L521:L525"/>
    <mergeCell ref="M521:M525"/>
  </mergeCells>
  <phoneticPr fontId="0" type="noConversion"/>
  <pageMargins left="0.70866141732283472" right="0" top="0.74803149606299213" bottom="0.74803149606299213" header="0.31496062992125984" footer="0.31496062992125984"/>
  <pageSetup paperSize="9" scale="61" fitToHeight="0" orientation="landscape" r:id="rId1"/>
  <rowBreaks count="12" manualBreakCount="12">
    <brk id="40" max="12" man="1"/>
    <brk id="85" max="12" man="1"/>
    <brk id="125" max="12" man="1"/>
    <brk id="215" max="12" man="1"/>
    <brk id="245" max="12" man="1"/>
    <brk id="325" max="12" man="1"/>
    <brk id="355" max="12" man="1"/>
    <brk id="385" max="12" man="1"/>
    <brk id="435" max="12" man="1"/>
    <brk id="465" max="12" man="1"/>
    <brk id="495" max="12" man="1"/>
    <brk id="525"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1"/>
  <sheetViews>
    <sheetView view="pageBreakPreview" topLeftCell="D1" zoomScaleSheetLayoutView="100" workbookViewId="0">
      <selection activeCell="H10" sqref="H10"/>
    </sheetView>
  </sheetViews>
  <sheetFormatPr defaultColWidth="9.109375" defaultRowHeight="14.4" outlineLevelRow="1" x14ac:dyDescent="0.3"/>
  <cols>
    <col min="1" max="1" width="8.44140625" style="95" customWidth="1"/>
    <col min="2" max="2" width="18.88671875" style="95" customWidth="1"/>
    <col min="3" max="3" width="14" style="95" customWidth="1"/>
    <col min="4" max="4" width="9.109375" style="95"/>
    <col min="5" max="5" width="10.44140625" style="95" customWidth="1"/>
    <col min="6" max="6" width="9.109375" style="95"/>
    <col min="7" max="7" width="5.109375" style="95" customWidth="1"/>
    <col min="8" max="8" width="8.44140625" style="95" customWidth="1"/>
    <col min="9" max="9" width="9.109375" style="95"/>
    <col min="10" max="10" width="8.44140625" style="95" customWidth="1"/>
    <col min="11" max="11" width="8.6640625" style="95" customWidth="1"/>
    <col min="12" max="12" width="8.88671875" style="95" customWidth="1"/>
    <col min="13" max="13" width="7.6640625" style="95" customWidth="1"/>
    <col min="14" max="14" width="10" style="95" customWidth="1"/>
    <col min="15" max="15" width="9.33203125" style="95" customWidth="1"/>
    <col min="16" max="16" width="8.44140625" style="95" customWidth="1"/>
    <col min="17" max="17" width="38" style="95" customWidth="1"/>
    <col min="18" max="16384" width="9.109375" style="95"/>
  </cols>
  <sheetData>
    <row r="1" spans="1:17" x14ac:dyDescent="0.3">
      <c r="A1" s="273"/>
      <c r="B1" s="273"/>
      <c r="C1" s="274"/>
      <c r="D1" s="274"/>
      <c r="E1" s="274"/>
      <c r="F1" s="275"/>
      <c r="G1" s="273"/>
      <c r="H1" s="276"/>
      <c r="I1" s="276"/>
      <c r="J1" s="277"/>
      <c r="K1" s="277"/>
      <c r="L1" s="277"/>
      <c r="M1" s="277"/>
      <c r="N1" s="278"/>
      <c r="O1" s="279"/>
      <c r="P1" s="280"/>
      <c r="Q1" s="281" t="s">
        <v>112</v>
      </c>
    </row>
    <row r="2" spans="1:17" x14ac:dyDescent="0.3">
      <c r="A2" s="282" t="s">
        <v>450</v>
      </c>
      <c r="B2" s="282"/>
      <c r="C2" s="282"/>
      <c r="D2" s="282"/>
      <c r="E2" s="282"/>
      <c r="F2" s="282"/>
      <c r="G2" s="282"/>
      <c r="H2" s="282"/>
      <c r="I2" s="282"/>
      <c r="J2" s="282"/>
      <c r="K2" s="282"/>
      <c r="L2" s="282"/>
      <c r="M2" s="282"/>
      <c r="N2" s="282"/>
      <c r="O2" s="282"/>
      <c r="P2" s="282"/>
      <c r="Q2" s="282"/>
    </row>
    <row r="3" spans="1:17" ht="14.4" customHeight="1" x14ac:dyDescent="0.3">
      <c r="A3" s="283"/>
      <c r="B3" s="283"/>
      <c r="C3" s="284"/>
      <c r="D3" s="284"/>
      <c r="E3" s="284"/>
      <c r="F3" s="285"/>
      <c r="G3" s="283"/>
      <c r="H3" s="286"/>
      <c r="I3" s="286"/>
      <c r="J3" s="286"/>
      <c r="K3" s="286"/>
      <c r="L3" s="286"/>
      <c r="M3" s="286"/>
      <c r="N3" s="287"/>
      <c r="O3" s="288"/>
      <c r="P3" s="289"/>
      <c r="Q3" s="286"/>
    </row>
    <row r="4" spans="1:17" ht="29.4" customHeight="1" x14ac:dyDescent="0.3">
      <c r="A4" s="290" t="s">
        <v>167</v>
      </c>
      <c r="B4" s="290" t="s">
        <v>113</v>
      </c>
      <c r="C4" s="291" t="s">
        <v>166</v>
      </c>
      <c r="D4" s="291" t="s">
        <v>165</v>
      </c>
      <c r="E4" s="291" t="s">
        <v>164</v>
      </c>
      <c r="F4" s="292" t="s">
        <v>114</v>
      </c>
      <c r="G4" s="291" t="s">
        <v>115</v>
      </c>
      <c r="H4" s="293" t="s">
        <v>116</v>
      </c>
      <c r="I4" s="294"/>
      <c r="J4" s="292" t="s">
        <v>117</v>
      </c>
      <c r="K4" s="293" t="s">
        <v>118</v>
      </c>
      <c r="L4" s="295"/>
      <c r="M4" s="295"/>
      <c r="N4" s="294"/>
      <c r="O4" s="296" t="s">
        <v>119</v>
      </c>
      <c r="P4" s="297" t="s">
        <v>120</v>
      </c>
      <c r="Q4" s="291" t="s">
        <v>163</v>
      </c>
    </row>
    <row r="5" spans="1:17" ht="69" customHeight="1" x14ac:dyDescent="0.3">
      <c r="A5" s="298"/>
      <c r="B5" s="298"/>
      <c r="C5" s="299"/>
      <c r="D5" s="299"/>
      <c r="E5" s="299"/>
      <c r="F5" s="300"/>
      <c r="G5" s="299"/>
      <c r="H5" s="301" t="s">
        <v>121</v>
      </c>
      <c r="I5" s="301" t="s">
        <v>122</v>
      </c>
      <c r="J5" s="300"/>
      <c r="K5" s="301" t="s">
        <v>123</v>
      </c>
      <c r="L5" s="301" t="s">
        <v>124</v>
      </c>
      <c r="M5" s="301" t="s">
        <v>125</v>
      </c>
      <c r="N5" s="302" t="s">
        <v>126</v>
      </c>
      <c r="O5" s="303"/>
      <c r="P5" s="304"/>
      <c r="Q5" s="299"/>
    </row>
    <row r="6" spans="1:17" ht="11.25" customHeight="1" x14ac:dyDescent="0.3">
      <c r="A6" s="305"/>
      <c r="B6" s="306" t="s">
        <v>193</v>
      </c>
      <c r="C6" s="307"/>
      <c r="D6" s="307"/>
      <c r="E6" s="307"/>
      <c r="F6" s="308"/>
      <c r="G6" s="309" t="s">
        <v>161</v>
      </c>
      <c r="H6" s="310">
        <f>H11+H15</f>
        <v>3601.1647499999999</v>
      </c>
      <c r="I6" s="310">
        <f t="shared" ref="I6:M6" si="0">I11+I15</f>
        <v>3601.1647499999999</v>
      </c>
      <c r="J6" s="310">
        <f t="shared" si="0"/>
        <v>63484</v>
      </c>
      <c r="K6" s="310">
        <f t="shared" si="0"/>
        <v>27689.834739999995</v>
      </c>
      <c r="L6" s="310">
        <f t="shared" si="0"/>
        <v>30684.351719999995</v>
      </c>
      <c r="M6" s="310">
        <f t="shared" si="0"/>
        <v>0</v>
      </c>
      <c r="N6" s="311">
        <f>L6/J6</f>
        <v>0.48333992376031748</v>
      </c>
      <c r="O6" s="312"/>
      <c r="P6" s="313"/>
      <c r="Q6" s="314"/>
    </row>
    <row r="7" spans="1:17" ht="11.25" customHeight="1" x14ac:dyDescent="0.3">
      <c r="A7" s="305"/>
      <c r="B7" s="315"/>
      <c r="C7" s="316"/>
      <c r="D7" s="316"/>
      <c r="E7" s="316"/>
      <c r="F7" s="317"/>
      <c r="G7" s="318" t="s">
        <v>225</v>
      </c>
      <c r="H7" s="319">
        <f>H12+H16</f>
        <v>1403.4647500000001</v>
      </c>
      <c r="I7" s="319">
        <f t="shared" ref="I7:L7" si="1">I12+I16</f>
        <v>1403.4647500000001</v>
      </c>
      <c r="J7" s="319">
        <f t="shared" si="1"/>
        <v>47500.7</v>
      </c>
      <c r="K7" s="319">
        <f t="shared" si="1"/>
        <v>14167.941309999998</v>
      </c>
      <c r="L7" s="319">
        <f t="shared" si="1"/>
        <v>15029.008219999998</v>
      </c>
      <c r="M7" s="319">
        <f t="shared" ref="M7" si="2">M12</f>
        <v>0</v>
      </c>
      <c r="N7" s="320">
        <f>L7/J7</f>
        <v>0.31639551038195224</v>
      </c>
      <c r="O7" s="312"/>
      <c r="P7" s="321"/>
      <c r="Q7" s="314"/>
    </row>
    <row r="8" spans="1:17" ht="11.25" customHeight="1" x14ac:dyDescent="0.3">
      <c r="A8" s="305"/>
      <c r="B8" s="315"/>
      <c r="C8" s="316"/>
      <c r="D8" s="316"/>
      <c r="E8" s="316"/>
      <c r="F8" s="317"/>
      <c r="G8" s="318" t="s">
        <v>227</v>
      </c>
      <c r="H8" s="319">
        <f>H13+H17</f>
        <v>0</v>
      </c>
      <c r="I8" s="319">
        <f t="shared" ref="I8:M8" si="3">I13+I17</f>
        <v>0</v>
      </c>
      <c r="J8" s="319">
        <f t="shared" si="3"/>
        <v>15200</v>
      </c>
      <c r="K8" s="319">
        <f t="shared" si="3"/>
        <v>13095.960499999999</v>
      </c>
      <c r="L8" s="319">
        <f t="shared" si="3"/>
        <v>15200</v>
      </c>
      <c r="M8" s="319">
        <f t="shared" si="3"/>
        <v>0</v>
      </c>
      <c r="N8" s="320">
        <f>L8/J8</f>
        <v>1</v>
      </c>
      <c r="O8" s="312"/>
      <c r="P8" s="321"/>
      <c r="Q8" s="314"/>
    </row>
    <row r="9" spans="1:17" ht="11.25" customHeight="1" x14ac:dyDescent="0.3">
      <c r="A9" s="305"/>
      <c r="B9" s="322"/>
      <c r="C9" s="323"/>
      <c r="D9" s="323"/>
      <c r="E9" s="323"/>
      <c r="F9" s="324"/>
      <c r="G9" s="318" t="s">
        <v>160</v>
      </c>
      <c r="H9" s="319">
        <f t="shared" ref="H9:M9" si="4">H14+H18</f>
        <v>2197.6999999999998</v>
      </c>
      <c r="I9" s="319">
        <f t="shared" si="4"/>
        <v>2197.6999999999998</v>
      </c>
      <c r="J9" s="319">
        <f t="shared" si="4"/>
        <v>783.3</v>
      </c>
      <c r="K9" s="319">
        <f t="shared" si="4"/>
        <v>425.93293</v>
      </c>
      <c r="L9" s="319">
        <f t="shared" si="4"/>
        <v>455.34350000000001</v>
      </c>
      <c r="M9" s="319">
        <f t="shared" si="4"/>
        <v>0</v>
      </c>
      <c r="N9" s="320">
        <f>L9/J9</f>
        <v>0.58131431124728716</v>
      </c>
      <c r="O9" s="312"/>
      <c r="P9" s="321"/>
      <c r="Q9" s="314"/>
    </row>
    <row r="10" spans="1:17" ht="11.25" customHeight="1" x14ac:dyDescent="0.3">
      <c r="A10" s="325"/>
      <c r="B10" s="325" t="s">
        <v>127</v>
      </c>
      <c r="C10" s="326"/>
      <c r="D10" s="326"/>
      <c r="E10" s="326"/>
      <c r="F10" s="319"/>
      <c r="G10" s="325"/>
      <c r="H10" s="327"/>
      <c r="I10" s="327"/>
      <c r="J10" s="319"/>
      <c r="K10" s="319"/>
      <c r="L10" s="319"/>
      <c r="M10" s="319"/>
      <c r="N10" s="328"/>
      <c r="O10" s="326"/>
      <c r="P10" s="319"/>
      <c r="Q10" s="325"/>
    </row>
    <row r="11" spans="1:17" ht="30.75" customHeight="1" outlineLevel="1" x14ac:dyDescent="0.3">
      <c r="A11" s="329" t="s">
        <v>483</v>
      </c>
      <c r="B11" s="330" t="s">
        <v>194</v>
      </c>
      <c r="C11" s="331" t="s">
        <v>110</v>
      </c>
      <c r="D11" s="332" t="s">
        <v>195</v>
      </c>
      <c r="E11" s="331" t="s">
        <v>111</v>
      </c>
      <c r="F11" s="333">
        <v>66785.100000000006</v>
      </c>
      <c r="G11" s="309" t="s">
        <v>161</v>
      </c>
      <c r="H11" s="310">
        <f t="shared" ref="H11:M11" si="5">SUM(H12:H14)</f>
        <v>3451.1647499999999</v>
      </c>
      <c r="I11" s="310">
        <f t="shared" si="5"/>
        <v>3451.1647499999999</v>
      </c>
      <c r="J11" s="310">
        <f t="shared" si="5"/>
        <v>63334</v>
      </c>
      <c r="K11" s="310">
        <f t="shared" si="5"/>
        <v>27539.834739999995</v>
      </c>
      <c r="L11" s="310">
        <f>SUM(L12:L14)</f>
        <v>30534.351719999995</v>
      </c>
      <c r="M11" s="310">
        <f t="shared" si="5"/>
        <v>0</v>
      </c>
      <c r="N11" s="334">
        <f>L11/J11</f>
        <v>0.4821162680392837</v>
      </c>
      <c r="O11" s="335">
        <f>(I11-1800+L11+M11)/(F11-1800)</f>
        <v>0.49527532418969877</v>
      </c>
      <c r="P11" s="333">
        <f>F11-H11-K11</f>
        <v>35794.100510000018</v>
      </c>
      <c r="Q11" s="330" t="s">
        <v>451</v>
      </c>
    </row>
    <row r="12" spans="1:17" ht="30.75" customHeight="1" outlineLevel="1" x14ac:dyDescent="0.3">
      <c r="A12" s="336"/>
      <c r="B12" s="337"/>
      <c r="C12" s="338"/>
      <c r="D12" s="336"/>
      <c r="E12" s="338"/>
      <c r="F12" s="339"/>
      <c r="G12" s="318" t="s">
        <v>225</v>
      </c>
      <c r="H12" s="319">
        <v>1403.4647500000001</v>
      </c>
      <c r="I12" s="319">
        <v>1403.4647500000001</v>
      </c>
      <c r="J12" s="319">
        <v>47500.7</v>
      </c>
      <c r="K12" s="319">
        <f>5359.45169+8808489.62/1000</f>
        <v>14167.941309999998</v>
      </c>
      <c r="L12" s="319">
        <f>8808489.62/1000+6220518.6/1000</f>
        <v>15029.008219999998</v>
      </c>
      <c r="M12" s="319">
        <v>0</v>
      </c>
      <c r="N12" s="340">
        <f>L12/J12</f>
        <v>0.31639551038195224</v>
      </c>
      <c r="O12" s="341"/>
      <c r="P12" s="339"/>
      <c r="Q12" s="342"/>
    </row>
    <row r="13" spans="1:17" ht="30.75" customHeight="1" outlineLevel="1" x14ac:dyDescent="0.3">
      <c r="A13" s="336"/>
      <c r="B13" s="337"/>
      <c r="C13" s="338"/>
      <c r="D13" s="336"/>
      <c r="E13" s="338"/>
      <c r="F13" s="339"/>
      <c r="G13" s="318" t="s">
        <v>227</v>
      </c>
      <c r="H13" s="319">
        <v>0</v>
      </c>
      <c r="I13" s="319">
        <v>0</v>
      </c>
      <c r="J13" s="343">
        <v>15200</v>
      </c>
      <c r="K13" s="319">
        <v>13095.960499999999</v>
      </c>
      <c r="L13" s="319">
        <v>15200</v>
      </c>
      <c r="M13" s="319">
        <v>0</v>
      </c>
      <c r="N13" s="340">
        <f>L13/J13</f>
        <v>1</v>
      </c>
      <c r="O13" s="341"/>
      <c r="P13" s="339"/>
      <c r="Q13" s="342"/>
    </row>
    <row r="14" spans="1:17" ht="30.75" customHeight="1" outlineLevel="1" x14ac:dyDescent="0.3">
      <c r="A14" s="344"/>
      <c r="B14" s="345"/>
      <c r="C14" s="346"/>
      <c r="D14" s="344"/>
      <c r="E14" s="346"/>
      <c r="F14" s="347"/>
      <c r="G14" s="318" t="s">
        <v>160</v>
      </c>
      <c r="H14" s="319">
        <f>1800+247.7</f>
        <v>2047.7</v>
      </c>
      <c r="I14" s="319">
        <f>1800+247.7</f>
        <v>2047.7</v>
      </c>
      <c r="J14" s="343">
        <v>633.29999999999995</v>
      </c>
      <c r="K14" s="319">
        <f>275.93293</f>
        <v>275.93293</v>
      </c>
      <c r="L14" s="319">
        <v>305.34350000000001</v>
      </c>
      <c r="M14" s="319">
        <v>0</v>
      </c>
      <c r="N14" s="340">
        <f>L14/J14</f>
        <v>0.48214669193115434</v>
      </c>
      <c r="O14" s="348"/>
      <c r="P14" s="347"/>
      <c r="Q14" s="345"/>
    </row>
    <row r="15" spans="1:17" ht="11.25" customHeight="1" x14ac:dyDescent="0.3">
      <c r="A15" s="349" t="s">
        <v>477</v>
      </c>
      <c r="B15" s="350" t="s">
        <v>478</v>
      </c>
      <c r="C15" s="351" t="s">
        <v>479</v>
      </c>
      <c r="D15" s="351" t="s">
        <v>480</v>
      </c>
      <c r="E15" s="351" t="s">
        <v>515</v>
      </c>
      <c r="F15" s="352">
        <v>2808.7</v>
      </c>
      <c r="G15" s="353" t="s">
        <v>161</v>
      </c>
      <c r="H15" s="354">
        <f>H16+H17+H18+H19</f>
        <v>150</v>
      </c>
      <c r="I15" s="354">
        <f t="shared" ref="I15:N15" si="6">I16+I17+I18+I19</f>
        <v>150</v>
      </c>
      <c r="J15" s="354">
        <f t="shared" si="6"/>
        <v>150</v>
      </c>
      <c r="K15" s="354">
        <f t="shared" si="6"/>
        <v>150</v>
      </c>
      <c r="L15" s="354">
        <f t="shared" si="6"/>
        <v>150</v>
      </c>
      <c r="M15" s="354">
        <f t="shared" si="6"/>
        <v>0</v>
      </c>
      <c r="N15" s="355">
        <f t="shared" si="6"/>
        <v>1</v>
      </c>
      <c r="O15" s="356">
        <v>0</v>
      </c>
      <c r="P15" s="357">
        <v>0</v>
      </c>
      <c r="Q15" s="358" t="s">
        <v>517</v>
      </c>
    </row>
    <row r="16" spans="1:17" ht="11.25" customHeight="1" x14ac:dyDescent="0.3">
      <c r="A16" s="349"/>
      <c r="B16" s="350"/>
      <c r="C16" s="351"/>
      <c r="D16" s="351"/>
      <c r="E16" s="351"/>
      <c r="F16" s="359"/>
      <c r="G16" s="360" t="s">
        <v>481</v>
      </c>
      <c r="H16" s="361">
        <v>0</v>
      </c>
      <c r="I16" s="361">
        <v>0</v>
      </c>
      <c r="J16" s="362">
        <v>0</v>
      </c>
      <c r="K16" s="361">
        <v>0</v>
      </c>
      <c r="L16" s="361">
        <v>0</v>
      </c>
      <c r="M16" s="361">
        <v>0</v>
      </c>
      <c r="N16" s="361">
        <v>0</v>
      </c>
      <c r="O16" s="356"/>
      <c r="P16" s="357"/>
      <c r="Q16" s="358"/>
    </row>
    <row r="17" spans="1:17" ht="11.25" customHeight="1" x14ac:dyDescent="0.3">
      <c r="A17" s="349"/>
      <c r="B17" s="350"/>
      <c r="C17" s="351"/>
      <c r="D17" s="351"/>
      <c r="E17" s="351"/>
      <c r="F17" s="359"/>
      <c r="G17" s="360" t="s">
        <v>482</v>
      </c>
      <c r="H17" s="361">
        <v>0</v>
      </c>
      <c r="I17" s="361">
        <v>0</v>
      </c>
      <c r="J17" s="362">
        <v>0</v>
      </c>
      <c r="K17" s="362">
        <v>0</v>
      </c>
      <c r="L17" s="362">
        <v>0</v>
      </c>
      <c r="M17" s="362">
        <v>0</v>
      </c>
      <c r="N17" s="362">
        <v>0</v>
      </c>
      <c r="O17" s="356"/>
      <c r="P17" s="357"/>
      <c r="Q17" s="358"/>
    </row>
    <row r="18" spans="1:17" ht="11.25" customHeight="1" x14ac:dyDescent="0.3">
      <c r="A18" s="349"/>
      <c r="B18" s="350"/>
      <c r="C18" s="351"/>
      <c r="D18" s="351"/>
      <c r="E18" s="351"/>
      <c r="F18" s="359"/>
      <c r="G18" s="360" t="s">
        <v>160</v>
      </c>
      <c r="H18" s="361">
        <v>150</v>
      </c>
      <c r="I18" s="361">
        <v>150</v>
      </c>
      <c r="J18" s="362">
        <v>150</v>
      </c>
      <c r="K18" s="361">
        <v>150</v>
      </c>
      <c r="L18" s="361">
        <v>150</v>
      </c>
      <c r="M18" s="361">
        <v>0</v>
      </c>
      <c r="N18" s="340">
        <f>L18/J18</f>
        <v>1</v>
      </c>
      <c r="O18" s="356"/>
      <c r="P18" s="357"/>
      <c r="Q18" s="358"/>
    </row>
    <row r="19" spans="1:17" ht="140.4" customHeight="1" x14ac:dyDescent="0.3">
      <c r="A19" s="349"/>
      <c r="B19" s="350"/>
      <c r="C19" s="351"/>
      <c r="D19" s="351"/>
      <c r="E19" s="351"/>
      <c r="F19" s="359"/>
      <c r="G19" s="360" t="s">
        <v>159</v>
      </c>
      <c r="H19" s="361">
        <v>0</v>
      </c>
      <c r="I19" s="361">
        <v>0</v>
      </c>
      <c r="J19" s="362">
        <v>0</v>
      </c>
      <c r="K19" s="361">
        <v>0</v>
      </c>
      <c r="L19" s="361">
        <v>0</v>
      </c>
      <c r="M19" s="361">
        <v>0</v>
      </c>
      <c r="N19" s="361">
        <v>0</v>
      </c>
      <c r="O19" s="356"/>
      <c r="P19" s="357"/>
      <c r="Q19" s="358"/>
    </row>
    <row r="20" spans="1:17" ht="127.5" customHeight="1" x14ac:dyDescent="0.3"/>
    <row r="21" spans="1:17" ht="11.25" customHeight="1" x14ac:dyDescent="0.3"/>
    <row r="22" spans="1:17" ht="11.25" customHeight="1" x14ac:dyDescent="0.3"/>
    <row r="23" spans="1:17" ht="11.25" customHeight="1" x14ac:dyDescent="0.3"/>
    <row r="24" spans="1:17" ht="11.25" customHeight="1" x14ac:dyDescent="0.3"/>
    <row r="25" spans="1:17" ht="26.4" customHeight="1" x14ac:dyDescent="0.3"/>
    <row r="26" spans="1:17" ht="9" customHeight="1" x14ac:dyDescent="0.3"/>
    <row r="30" spans="1:17" ht="27" customHeight="1" x14ac:dyDescent="0.3"/>
    <row r="31" spans="1:17" ht="17.25" customHeight="1" x14ac:dyDescent="0.3"/>
  </sheetData>
  <mergeCells count="37">
    <mergeCell ref="F15:F19"/>
    <mergeCell ref="O15:O19"/>
    <mergeCell ref="P15:P19"/>
    <mergeCell ref="Q15:Q19"/>
    <mergeCell ref="A15:A19"/>
    <mergeCell ref="B15:B19"/>
    <mergeCell ref="C15:C19"/>
    <mergeCell ref="D15:D19"/>
    <mergeCell ref="E15:E19"/>
    <mergeCell ref="O11:O14"/>
    <mergeCell ref="P11:P14"/>
    <mergeCell ref="Q11:Q14"/>
    <mergeCell ref="F11:F14"/>
    <mergeCell ref="A2:Q2"/>
    <mergeCell ref="A4:A5"/>
    <mergeCell ref="B4:B5"/>
    <mergeCell ref="C4:C5"/>
    <mergeCell ref="D4:D5"/>
    <mergeCell ref="F4:F5"/>
    <mergeCell ref="G4:G5"/>
    <mergeCell ref="H4:I4"/>
    <mergeCell ref="Q4:Q5"/>
    <mergeCell ref="A6:A9"/>
    <mergeCell ref="B6:F9"/>
    <mergeCell ref="J4:J5"/>
    <mergeCell ref="A11:A14"/>
    <mergeCell ref="B11:B14"/>
    <mergeCell ref="C11:C14"/>
    <mergeCell ref="D11:D14"/>
    <mergeCell ref="E11:E14"/>
    <mergeCell ref="Q6:Q9"/>
    <mergeCell ref="E4:E5"/>
    <mergeCell ref="O4:O5"/>
    <mergeCell ref="P6:P9"/>
    <mergeCell ref="O6:O9"/>
    <mergeCell ref="P4:P5"/>
    <mergeCell ref="K4:N4"/>
  </mergeCells>
  <phoneticPr fontId="0" type="noConversion"/>
  <pageMargins left="0.35433070866141736" right="0.31496062992125984" top="0.74803149606299213" bottom="0.74803149606299213" header="0.31496062992125984" footer="0.31496062992125984"/>
  <pageSetup paperSize="9" scale="60"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K7" sqref="K7"/>
    </sheetView>
  </sheetViews>
  <sheetFormatPr defaultColWidth="8.88671875" defaultRowHeight="14.4" x14ac:dyDescent="0.3"/>
  <cols>
    <col min="1" max="1" width="11.6640625" customWidth="1"/>
    <col min="2" max="2" width="46.109375" customWidth="1"/>
    <col min="3" max="3" width="11.6640625" customWidth="1"/>
    <col min="4" max="8" width="14.109375" customWidth="1"/>
  </cols>
  <sheetData>
    <row r="1" spans="1:10" s="3" customFormat="1" ht="18" x14ac:dyDescent="0.35">
      <c r="A1" s="20"/>
      <c r="B1" s="17"/>
      <c r="C1" s="17"/>
      <c r="D1" s="19"/>
      <c r="E1" s="19"/>
      <c r="F1" s="18"/>
      <c r="H1" s="2" t="s">
        <v>175</v>
      </c>
      <c r="I1" s="21"/>
    </row>
    <row r="2" spans="1:10" s="3" customFormat="1" ht="18" x14ac:dyDescent="0.35">
      <c r="A2" s="20"/>
      <c r="B2" s="17"/>
      <c r="C2" s="17"/>
      <c r="D2" s="19"/>
      <c r="E2" s="19"/>
      <c r="F2" s="18"/>
      <c r="G2" s="17"/>
      <c r="H2" s="17"/>
      <c r="I2" s="17"/>
    </row>
    <row r="3" spans="1:10" s="3" customFormat="1" ht="39" customHeight="1" x14ac:dyDescent="0.3">
      <c r="A3" s="271" t="s">
        <v>198</v>
      </c>
      <c r="B3" s="271"/>
      <c r="C3" s="271"/>
      <c r="D3" s="271"/>
      <c r="E3" s="271"/>
      <c r="F3" s="271"/>
      <c r="G3" s="271"/>
      <c r="H3" s="271"/>
      <c r="I3" s="22"/>
      <c r="J3" s="16"/>
    </row>
    <row r="4" spans="1:10" s="3" customFormat="1" ht="15.6" x14ac:dyDescent="0.3">
      <c r="A4" s="7"/>
      <c r="B4" s="1"/>
      <c r="C4" s="1"/>
      <c r="D4" s="1"/>
      <c r="E4" s="1"/>
      <c r="F4" s="6"/>
      <c r="G4" s="1"/>
      <c r="H4" s="1"/>
      <c r="I4" s="1"/>
    </row>
    <row r="5" spans="1:10" s="3" customFormat="1" ht="83.1" customHeight="1" x14ac:dyDescent="0.3">
      <c r="A5" s="15" t="s">
        <v>167</v>
      </c>
      <c r="B5" s="12" t="s">
        <v>174</v>
      </c>
      <c r="C5" s="12" t="s">
        <v>173</v>
      </c>
      <c r="D5" s="12" t="s">
        <v>172</v>
      </c>
      <c r="E5" s="12" t="s">
        <v>176</v>
      </c>
      <c r="F5" s="12" t="s">
        <v>171</v>
      </c>
      <c r="G5" s="12" t="s">
        <v>170</v>
      </c>
      <c r="H5" s="12" t="s">
        <v>199</v>
      </c>
      <c r="I5" s="1"/>
    </row>
    <row r="6" spans="1:10" s="3" customFormat="1" ht="15.6" x14ac:dyDescent="0.3">
      <c r="A6" s="11"/>
      <c r="B6" s="12"/>
      <c r="C6" s="12"/>
      <c r="D6" s="12">
        <v>0.3</v>
      </c>
      <c r="E6" s="12">
        <v>0.35</v>
      </c>
      <c r="F6" s="12">
        <v>0.35</v>
      </c>
      <c r="G6" s="12"/>
      <c r="H6" s="12"/>
      <c r="I6" s="1"/>
    </row>
    <row r="7" spans="1:10" s="3" customFormat="1" ht="82.5" customHeight="1" x14ac:dyDescent="0.3">
      <c r="A7" s="14" t="s">
        <v>200</v>
      </c>
      <c r="B7" s="13" t="s">
        <v>201</v>
      </c>
      <c r="C7" s="9" t="s">
        <v>192</v>
      </c>
      <c r="D7" s="12">
        <v>92.45</v>
      </c>
      <c r="E7" s="12">
        <v>108.9</v>
      </c>
      <c r="F7" s="12"/>
      <c r="G7" s="23">
        <f>D7*$D$6+(E7-3%)*$E$6+F7*$F$6</f>
        <v>65.839500000000001</v>
      </c>
      <c r="H7" s="12"/>
      <c r="I7" s="1"/>
    </row>
    <row r="8" spans="1:10" s="3" customFormat="1" ht="69.75" customHeight="1" x14ac:dyDescent="0.3">
      <c r="A8" s="11" t="s">
        <v>202</v>
      </c>
      <c r="B8" s="10" t="s">
        <v>203</v>
      </c>
      <c r="C8" s="9" t="s">
        <v>192</v>
      </c>
      <c r="D8" s="23">
        <v>98.56</v>
      </c>
      <c r="E8" s="23">
        <v>106.14</v>
      </c>
      <c r="F8" s="12"/>
      <c r="G8" s="23">
        <f>D8*$D$6+(E8-3%)*$E$6+F8*$F$6</f>
        <v>66.706500000000005</v>
      </c>
      <c r="H8" s="12"/>
      <c r="I8" s="1"/>
    </row>
    <row r="9" spans="1:10" s="3" customFormat="1" ht="63.75" customHeight="1" x14ac:dyDescent="0.3">
      <c r="A9" s="11" t="s">
        <v>204</v>
      </c>
      <c r="B9" s="10" t="s">
        <v>205</v>
      </c>
      <c r="C9" s="9" t="s">
        <v>192</v>
      </c>
      <c r="D9" s="12">
        <v>75</v>
      </c>
      <c r="E9" s="12">
        <v>116.67</v>
      </c>
      <c r="F9" s="12"/>
      <c r="G9" s="23">
        <f>D9*$D$6+(E9-3%)*$E$6+F9*$F$6</f>
        <v>63.323999999999998</v>
      </c>
      <c r="H9" s="12"/>
      <c r="I9" s="1"/>
    </row>
    <row r="10" spans="1:10" s="3" customFormat="1" ht="73.5" customHeight="1" x14ac:dyDescent="0.3">
      <c r="A10" s="11" t="s">
        <v>206</v>
      </c>
      <c r="B10" s="10" t="s">
        <v>207</v>
      </c>
      <c r="C10" s="10" t="s">
        <v>197</v>
      </c>
      <c r="D10" s="12">
        <v>98.8</v>
      </c>
      <c r="E10" s="12">
        <v>109.7</v>
      </c>
      <c r="F10" s="12">
        <v>88.9</v>
      </c>
      <c r="G10" s="23">
        <f>D10*$D$6+(E10-3%)*$E$6+F10*$F$6</f>
        <v>99.139499999999984</v>
      </c>
      <c r="H10" s="12" t="s">
        <v>208</v>
      </c>
      <c r="I10" s="1"/>
    </row>
    <row r="11" spans="1:10" s="3" customFormat="1" ht="53.25" customHeight="1" x14ac:dyDescent="0.3">
      <c r="A11" s="11" t="s">
        <v>209</v>
      </c>
      <c r="B11" s="9" t="s">
        <v>185</v>
      </c>
      <c r="C11" s="9" t="s">
        <v>192</v>
      </c>
      <c r="D11" s="23">
        <v>97.4</v>
      </c>
      <c r="E11" s="23">
        <v>103.3</v>
      </c>
      <c r="F11" s="12">
        <v>98.5</v>
      </c>
      <c r="G11" s="23">
        <f>D11*$D$6+(E11-3%)*$E$6+F11*$F$6</f>
        <v>99.839499999999987</v>
      </c>
      <c r="H11" s="12" t="s">
        <v>208</v>
      </c>
      <c r="I11" s="1"/>
    </row>
    <row r="12" spans="1:10" s="3" customFormat="1" ht="15.6" x14ac:dyDescent="0.3">
      <c r="A12" s="8"/>
      <c r="B12" s="1"/>
      <c r="C12" s="1"/>
      <c r="D12" s="1"/>
      <c r="E12" s="1"/>
      <c r="F12" s="6"/>
      <c r="G12" s="1"/>
      <c r="H12" s="1"/>
      <c r="I12" s="1"/>
    </row>
    <row r="13" spans="1:10" s="3" customFormat="1" ht="63" customHeight="1" x14ac:dyDescent="0.3">
      <c r="A13" s="272" t="s">
        <v>177</v>
      </c>
      <c r="B13" s="272"/>
      <c r="C13" s="272"/>
      <c r="D13" s="272"/>
      <c r="E13" s="272"/>
      <c r="F13" s="272"/>
      <c r="G13" s="272"/>
      <c r="H13" s="272"/>
      <c r="I13" s="1"/>
    </row>
    <row r="14" spans="1:10" s="3" customFormat="1" ht="15.6" x14ac:dyDescent="0.3">
      <c r="A14" s="5"/>
      <c r="F14" s="4"/>
    </row>
  </sheetData>
  <mergeCells count="2">
    <mergeCell ref="A3:H3"/>
    <mergeCell ref="A13:H13"/>
  </mergeCells>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11а</vt:lpstr>
      <vt:lpstr>11б. Отч ОКС</vt:lpstr>
      <vt:lpstr>Лист1</vt:lpstr>
      <vt:lpstr>'11а'!Область_печати</vt:lpstr>
      <vt:lpstr>'11б. Отч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Джежула</dc:creator>
  <cp:lastModifiedBy>Калинина Н.И.</cp:lastModifiedBy>
  <cp:lastPrinted>2018-11-06T11:53:20Z</cp:lastPrinted>
  <dcterms:created xsi:type="dcterms:W3CDTF">2018-02-13T11:39:43Z</dcterms:created>
  <dcterms:modified xsi:type="dcterms:W3CDTF">2018-11-28T12:19:06Z</dcterms:modified>
</cp:coreProperties>
</file>