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defaultThemeVersion="124226"/>
  <mc:AlternateContent xmlns:mc="http://schemas.openxmlformats.org/markup-compatibility/2006">
    <mc:Choice Requires="x15">
      <x15ac:absPath xmlns:x15ac="http://schemas.microsoft.com/office/spreadsheetml/2010/11/ac" url="D:\Users\nkalinina\Desktop\Калинина\ОТЧЕТНОСТЬ ПО ГОСПРОГРАММЕ\КВАРТАЛЬНЫЕ\9 месяцев\Замечания Тынянова\"/>
    </mc:Choice>
  </mc:AlternateContent>
  <bookViews>
    <workbookView xWindow="0" yWindow="0" windowWidth="19200" windowHeight="6948" tabRatio="249"/>
  </bookViews>
  <sheets>
    <sheet name="11а" sheetId="8" r:id="rId1"/>
    <sheet name="11б. Отч ОКС" sheetId="2" r:id="rId2"/>
    <sheet name="Лист1" sheetId="6" r:id="rId3"/>
  </sheets>
  <externalReferences>
    <externalReference r:id="rId4"/>
  </externalReferences>
  <definedNames>
    <definedName name="_xlnm.Print_Area" localSheetId="0">'11а'!$A$2:$M$555</definedName>
    <definedName name="_xlnm.Print_Area" localSheetId="1">'11б. Отч ОКС'!$A$1:$Q$31</definedName>
  </definedNames>
  <calcPr calcId="162913"/>
</workbook>
</file>

<file path=xl/calcChain.xml><?xml version="1.0" encoding="utf-8"?>
<calcChain xmlns="http://schemas.openxmlformats.org/spreadsheetml/2006/main">
  <c r="J7" i="8" l="1"/>
  <c r="J21" i="8"/>
  <c r="J16" i="8"/>
  <c r="G505" i="8" l="1"/>
  <c r="G504" i="8"/>
  <c r="G503" i="8"/>
  <c r="G502" i="8"/>
  <c r="F501" i="8"/>
  <c r="G501" i="8" s="1"/>
  <c r="E501" i="8"/>
  <c r="D501" i="8"/>
  <c r="G500" i="8"/>
  <c r="G499" i="8"/>
  <c r="G498" i="8"/>
  <c r="G497" i="8"/>
  <c r="F496" i="8"/>
  <c r="G496" i="8" s="1"/>
  <c r="E496" i="8"/>
  <c r="D496" i="8"/>
  <c r="G495" i="8"/>
  <c r="F495" i="8"/>
  <c r="E495" i="8"/>
  <c r="D495" i="8"/>
  <c r="G494" i="8"/>
  <c r="F494" i="8"/>
  <c r="E494" i="8"/>
  <c r="D494" i="8"/>
  <c r="G493" i="8"/>
  <c r="F493" i="8"/>
  <c r="E493" i="8"/>
  <c r="D493" i="8"/>
  <c r="G492" i="8"/>
  <c r="F492" i="8"/>
  <c r="E492" i="8"/>
  <c r="D492" i="8"/>
  <c r="J491" i="8"/>
  <c r="J495" i="8" s="1"/>
  <c r="F491" i="8"/>
  <c r="E491" i="8"/>
  <c r="D491" i="8"/>
  <c r="G491" i="8" s="1"/>
  <c r="G490" i="8"/>
  <c r="G489" i="8"/>
  <c r="G488" i="8"/>
  <c r="G487" i="8"/>
  <c r="F486" i="8"/>
  <c r="E486" i="8"/>
  <c r="D486" i="8"/>
  <c r="G486" i="8" s="1"/>
  <c r="G485" i="8"/>
  <c r="G484" i="8"/>
  <c r="G483" i="8"/>
  <c r="G482" i="8"/>
  <c r="F481" i="8"/>
  <c r="E481" i="8"/>
  <c r="D481" i="8"/>
  <c r="G481" i="8" s="1"/>
  <c r="G480" i="8"/>
  <c r="G479" i="8"/>
  <c r="G478" i="8"/>
  <c r="G477" i="8"/>
  <c r="F476" i="8"/>
  <c r="E476" i="8"/>
  <c r="D476" i="8"/>
  <c r="G476" i="8" s="1"/>
  <c r="G475" i="8"/>
  <c r="G474" i="8"/>
  <c r="G473" i="8"/>
  <c r="G472" i="8"/>
  <c r="F471" i="8"/>
  <c r="E471" i="8"/>
  <c r="D471" i="8"/>
  <c r="G471" i="8" s="1"/>
  <c r="J470" i="8"/>
  <c r="F470" i="8"/>
  <c r="G470" i="8" s="1"/>
  <c r="E470" i="8"/>
  <c r="E335" i="8" s="1"/>
  <c r="D470" i="8"/>
  <c r="F469" i="8"/>
  <c r="G469" i="8" s="1"/>
  <c r="E469" i="8"/>
  <c r="D469" i="8"/>
  <c r="F468" i="8"/>
  <c r="G468" i="8" s="1"/>
  <c r="E468" i="8"/>
  <c r="D468" i="8"/>
  <c r="F467" i="8"/>
  <c r="G467" i="8" s="1"/>
  <c r="E467" i="8"/>
  <c r="E466" i="8" s="1"/>
  <c r="D467" i="8"/>
  <c r="D466" i="8" s="1"/>
  <c r="J466" i="8"/>
  <c r="F466" i="8"/>
  <c r="G466" i="8" s="1"/>
  <c r="G465" i="8"/>
  <c r="G464" i="8"/>
  <c r="G463" i="8"/>
  <c r="G462" i="8"/>
  <c r="F461" i="8"/>
  <c r="G461" i="8" s="1"/>
  <c r="E461" i="8"/>
  <c r="D461" i="8"/>
  <c r="G460" i="8"/>
  <c r="G459" i="8"/>
  <c r="G458" i="8"/>
  <c r="G457" i="8"/>
  <c r="F456" i="8"/>
  <c r="G456" i="8" s="1"/>
  <c r="E456" i="8"/>
  <c r="D456" i="8"/>
  <c r="G455" i="8"/>
  <c r="G454" i="8"/>
  <c r="G453" i="8"/>
  <c r="G452" i="8"/>
  <c r="F451" i="8"/>
  <c r="G451" i="8" s="1"/>
  <c r="E451" i="8"/>
  <c r="D451" i="8"/>
  <c r="G450" i="8"/>
  <c r="G449" i="8"/>
  <c r="G448" i="8"/>
  <c r="G447" i="8"/>
  <c r="F446" i="8"/>
  <c r="G446" i="8" s="1"/>
  <c r="E446" i="8"/>
  <c r="D446" i="8"/>
  <c r="G445" i="8"/>
  <c r="G444" i="8"/>
  <c r="G443" i="8"/>
  <c r="G442" i="8"/>
  <c r="G441" i="8"/>
  <c r="J440" i="8"/>
  <c r="F440" i="8"/>
  <c r="E440" i="8"/>
  <c r="D440" i="8"/>
  <c r="G440" i="8" s="1"/>
  <c r="F439" i="8"/>
  <c r="E439" i="8"/>
  <c r="D439" i="8"/>
  <c r="G439" i="8" s="1"/>
  <c r="F438" i="8"/>
  <c r="E438" i="8"/>
  <c r="D438" i="8"/>
  <c r="G438" i="8" s="1"/>
  <c r="F437" i="8"/>
  <c r="E437" i="8"/>
  <c r="D437" i="8"/>
  <c r="G437" i="8" s="1"/>
  <c r="J436" i="8"/>
  <c r="F436" i="8"/>
  <c r="E436" i="8"/>
  <c r="G435" i="8"/>
  <c r="G434" i="8"/>
  <c r="G433" i="8"/>
  <c r="G432" i="8"/>
  <c r="F431" i="8"/>
  <c r="G431" i="8" s="1"/>
  <c r="E431" i="8"/>
  <c r="D431" i="8"/>
  <c r="G430" i="8"/>
  <c r="G429" i="8"/>
  <c r="G428" i="8"/>
  <c r="G427" i="8"/>
  <c r="F426" i="8"/>
  <c r="G426" i="8" s="1"/>
  <c r="E426" i="8"/>
  <c r="D426" i="8"/>
  <c r="G425" i="8"/>
  <c r="G424" i="8"/>
  <c r="G423" i="8"/>
  <c r="G422" i="8"/>
  <c r="F421" i="8"/>
  <c r="G421" i="8" s="1"/>
  <c r="E421" i="8"/>
  <c r="D421" i="8"/>
  <c r="G420" i="8"/>
  <c r="G419" i="8"/>
  <c r="G418" i="8"/>
  <c r="G417" i="8"/>
  <c r="F416" i="8"/>
  <c r="G416" i="8" s="1"/>
  <c r="E416" i="8"/>
  <c r="D416" i="8"/>
  <c r="G415" i="8"/>
  <c r="G414" i="8"/>
  <c r="G413" i="8"/>
  <c r="G412" i="8"/>
  <c r="F411" i="8"/>
  <c r="G411" i="8" s="1"/>
  <c r="E411" i="8"/>
  <c r="D411" i="8"/>
  <c r="G410" i="8"/>
  <c r="G409" i="8"/>
  <c r="G408" i="8"/>
  <c r="G407" i="8"/>
  <c r="F406" i="8"/>
  <c r="G406" i="8" s="1"/>
  <c r="E406" i="8"/>
  <c r="D406" i="8"/>
  <c r="F405" i="8"/>
  <c r="G405" i="8" s="1"/>
  <c r="E405" i="8"/>
  <c r="D405" i="8"/>
  <c r="F404" i="8"/>
  <c r="G404" i="8" s="1"/>
  <c r="E404" i="8"/>
  <c r="D404" i="8"/>
  <c r="F403" i="8"/>
  <c r="G403" i="8" s="1"/>
  <c r="E403" i="8"/>
  <c r="D403" i="8"/>
  <c r="F402" i="8"/>
  <c r="F401" i="8" s="1"/>
  <c r="G401" i="8" s="1"/>
  <c r="E402" i="8"/>
  <c r="E401" i="8" s="1"/>
  <c r="D402" i="8"/>
  <c r="J401" i="8"/>
  <c r="J405" i="8" s="1"/>
  <c r="D401" i="8"/>
  <c r="G400" i="8"/>
  <c r="G399" i="8"/>
  <c r="G398" i="8"/>
  <c r="G397" i="8"/>
  <c r="G396" i="8"/>
  <c r="F396" i="8"/>
  <c r="E396" i="8"/>
  <c r="D396" i="8"/>
  <c r="G395" i="8"/>
  <c r="G394" i="8"/>
  <c r="G393" i="8"/>
  <c r="G392" i="8"/>
  <c r="G391" i="8"/>
  <c r="F391" i="8"/>
  <c r="E391" i="8"/>
  <c r="D391" i="8"/>
  <c r="J390" i="8"/>
  <c r="F390" i="8"/>
  <c r="G390" i="8" s="1"/>
  <c r="E390" i="8"/>
  <c r="D390" i="8"/>
  <c r="F389" i="8"/>
  <c r="E389" i="8"/>
  <c r="D389" i="8"/>
  <c r="G389" i="8" s="1"/>
  <c r="F388" i="8"/>
  <c r="E388" i="8"/>
  <c r="E333" i="8" s="1"/>
  <c r="D388" i="8"/>
  <c r="G388" i="8" s="1"/>
  <c r="F387" i="8"/>
  <c r="E387" i="8"/>
  <c r="E332" i="8" s="1"/>
  <c r="D387" i="8"/>
  <c r="G387" i="8" s="1"/>
  <c r="J386" i="8"/>
  <c r="F386" i="8"/>
  <c r="E386" i="8"/>
  <c r="G385" i="8"/>
  <c r="G384" i="8"/>
  <c r="G383" i="8"/>
  <c r="G382" i="8"/>
  <c r="F381" i="8"/>
  <c r="G381" i="8" s="1"/>
  <c r="E381" i="8"/>
  <c r="D381" i="8"/>
  <c r="G380" i="8"/>
  <c r="G379" i="8"/>
  <c r="G378" i="8"/>
  <c r="G377" i="8"/>
  <c r="F376" i="8"/>
  <c r="G376" i="8" s="1"/>
  <c r="E376" i="8"/>
  <c r="D376" i="8"/>
  <c r="G375" i="8"/>
  <c r="G374" i="8"/>
  <c r="G373" i="8"/>
  <c r="G372" i="8"/>
  <c r="F371" i="8"/>
  <c r="G371" i="8" s="1"/>
  <c r="E371" i="8"/>
  <c r="D371" i="8"/>
  <c r="G370" i="8"/>
  <c r="G369" i="8"/>
  <c r="G368" i="8"/>
  <c r="G367" i="8"/>
  <c r="F366" i="8"/>
  <c r="G366" i="8" s="1"/>
  <c r="E366" i="8"/>
  <c r="D366" i="8"/>
  <c r="G365" i="8"/>
  <c r="G364" i="8"/>
  <c r="G363" i="8"/>
  <c r="G362" i="8"/>
  <c r="F361" i="8"/>
  <c r="G361" i="8" s="1"/>
  <c r="E361" i="8"/>
  <c r="D361" i="8"/>
  <c r="G360" i="8"/>
  <c r="G359" i="8"/>
  <c r="G358" i="8"/>
  <c r="G357" i="8"/>
  <c r="F356" i="8"/>
  <c r="G356" i="8" s="1"/>
  <c r="E356" i="8"/>
  <c r="D356" i="8"/>
  <c r="G355" i="8"/>
  <c r="G354" i="8"/>
  <c r="G353" i="8"/>
  <c r="G352" i="8"/>
  <c r="F351" i="8"/>
  <c r="G351" i="8" s="1"/>
  <c r="E351" i="8"/>
  <c r="D351" i="8"/>
  <c r="G350" i="8"/>
  <c r="G349" i="8"/>
  <c r="G348" i="8"/>
  <c r="G347" i="8"/>
  <c r="F346" i="8"/>
  <c r="G346" i="8" s="1"/>
  <c r="E346" i="8"/>
  <c r="D346" i="8"/>
  <c r="G345" i="8"/>
  <c r="G344" i="8"/>
  <c r="G343" i="8"/>
  <c r="G342" i="8"/>
  <c r="F341" i="8"/>
  <c r="G341" i="8" s="1"/>
  <c r="E341" i="8"/>
  <c r="D341" i="8"/>
  <c r="F340" i="8"/>
  <c r="F335" i="8" s="1"/>
  <c r="G335" i="8" s="1"/>
  <c r="E340" i="8"/>
  <c r="D340" i="8"/>
  <c r="F339" i="8"/>
  <c r="G339" i="8" s="1"/>
  <c r="E339" i="8"/>
  <c r="D339" i="8"/>
  <c r="F338" i="8"/>
  <c r="G338" i="8" s="1"/>
  <c r="E338" i="8"/>
  <c r="D338" i="8"/>
  <c r="F337" i="8"/>
  <c r="F336" i="8" s="1"/>
  <c r="G336" i="8" s="1"/>
  <c r="E337" i="8"/>
  <c r="D337" i="8"/>
  <c r="J336" i="8"/>
  <c r="J340" i="8" s="1"/>
  <c r="E336" i="8"/>
  <c r="D336" i="8"/>
  <c r="D335" i="8"/>
  <c r="J334" i="8"/>
  <c r="E334" i="8"/>
  <c r="J333" i="8"/>
  <c r="F333" i="8"/>
  <c r="J332" i="8"/>
  <c r="J331" i="8"/>
  <c r="J335" i="8" s="1"/>
  <c r="G333" i="8" l="1"/>
  <c r="E331" i="8"/>
  <c r="G436" i="8"/>
  <c r="D332" i="8"/>
  <c r="D331" i="8" s="1"/>
  <c r="F334" i="8"/>
  <c r="G337" i="8"/>
  <c r="G340" i="8"/>
  <c r="G402" i="8"/>
  <c r="D333" i="8"/>
  <c r="F332" i="8"/>
  <c r="D334" i="8"/>
  <c r="D386" i="8"/>
  <c r="G386" i="8" s="1"/>
  <c r="D436" i="8"/>
  <c r="F331" i="8" l="1"/>
  <c r="G331" i="8" s="1"/>
  <c r="G332" i="8"/>
  <c r="G334" i="8"/>
  <c r="G552" i="8" l="1"/>
  <c r="G547" i="8" s="1"/>
  <c r="G546" i="8" s="1"/>
  <c r="G551" i="8"/>
  <c r="F551" i="8"/>
  <c r="E551" i="8"/>
  <c r="D551" i="8"/>
  <c r="J550" i="8"/>
  <c r="G550" i="8"/>
  <c r="F550" i="8"/>
  <c r="E550" i="8"/>
  <c r="D550" i="8"/>
  <c r="G549" i="8"/>
  <c r="F549" i="8"/>
  <c r="E549" i="8"/>
  <c r="D549" i="8"/>
  <c r="G548" i="8"/>
  <c r="F548" i="8"/>
  <c r="E548" i="8"/>
  <c r="D548" i="8"/>
  <c r="F547" i="8"/>
  <c r="E547" i="8"/>
  <c r="D547" i="8"/>
  <c r="D546" i="8" s="1"/>
  <c r="J546" i="8"/>
  <c r="F546" i="8"/>
  <c r="E546" i="8"/>
  <c r="D326" i="8" l="1"/>
  <c r="G322" i="8"/>
  <c r="G321" i="8" s="1"/>
  <c r="F321" i="8"/>
  <c r="E321" i="8"/>
  <c r="D321" i="8"/>
  <c r="G316" i="8"/>
  <c r="G317" i="8" s="1"/>
  <c r="F316" i="8"/>
  <c r="E316" i="8"/>
  <c r="D316" i="8"/>
  <c r="J315" i="8"/>
  <c r="G315" i="8"/>
  <c r="F315" i="8"/>
  <c r="E315" i="8"/>
  <c r="D315" i="8"/>
  <c r="D225" i="8" s="1"/>
  <c r="G314" i="8"/>
  <c r="F314" i="8"/>
  <c r="E314" i="8"/>
  <c r="D314" i="8"/>
  <c r="G313" i="8"/>
  <c r="F313" i="8"/>
  <c r="E313" i="8"/>
  <c r="D313" i="8"/>
  <c r="D223" i="8" s="1"/>
  <c r="F312" i="8"/>
  <c r="G312" i="8" s="1"/>
  <c r="G311" i="8" s="1"/>
  <c r="E312" i="8"/>
  <c r="D312" i="8"/>
  <c r="D311" i="8" s="1"/>
  <c r="F311" i="8"/>
  <c r="E311" i="8"/>
  <c r="D306" i="8"/>
  <c r="G302" i="8"/>
  <c r="G301" i="8" s="1"/>
  <c r="F301" i="8"/>
  <c r="E301" i="8"/>
  <c r="D301" i="8"/>
  <c r="G297" i="8"/>
  <c r="G296" i="8"/>
  <c r="F296" i="8"/>
  <c r="E296" i="8"/>
  <c r="D296" i="8"/>
  <c r="G292" i="8"/>
  <c r="G291" i="8" s="1"/>
  <c r="F291" i="8"/>
  <c r="E291" i="8"/>
  <c r="D291" i="8"/>
  <c r="J290" i="8"/>
  <c r="G290" i="8"/>
  <c r="F290" i="8"/>
  <c r="E290" i="8"/>
  <c r="D290" i="8"/>
  <c r="G289" i="8"/>
  <c r="F289" i="8"/>
  <c r="E289" i="8"/>
  <c r="D289" i="8"/>
  <c r="G288" i="8"/>
  <c r="F288" i="8"/>
  <c r="E288" i="8"/>
  <c r="D288" i="8"/>
  <c r="G287" i="8"/>
  <c r="F287" i="8"/>
  <c r="E287" i="8"/>
  <c r="E286" i="8" s="1"/>
  <c r="D287" i="8"/>
  <c r="G286" i="8"/>
  <c r="F286" i="8"/>
  <c r="D286" i="8"/>
  <c r="G282" i="8"/>
  <c r="G281" i="8" s="1"/>
  <c r="F281" i="8"/>
  <c r="E281" i="8"/>
  <c r="D281" i="8"/>
  <c r="G277" i="8"/>
  <c r="G276" i="8"/>
  <c r="E276" i="8"/>
  <c r="D276" i="8"/>
  <c r="G272" i="8"/>
  <c r="G271" i="8"/>
  <c r="F271" i="8"/>
  <c r="E271" i="8"/>
  <c r="D271" i="8"/>
  <c r="G267" i="8"/>
  <c r="G266" i="8" s="1"/>
  <c r="F266" i="8"/>
  <c r="E266" i="8"/>
  <c r="D266" i="8"/>
  <c r="J265" i="8"/>
  <c r="G265" i="8"/>
  <c r="F265" i="8"/>
  <c r="E265" i="8"/>
  <c r="D265" i="8"/>
  <c r="G264" i="8"/>
  <c r="F264" i="8"/>
  <c r="E264" i="8"/>
  <c r="E224" i="8" s="1"/>
  <c r="D264" i="8"/>
  <c r="G263" i="8"/>
  <c r="F263" i="8"/>
  <c r="E263" i="8"/>
  <c r="E223" i="8" s="1"/>
  <c r="D263" i="8"/>
  <c r="G262" i="8"/>
  <c r="F262" i="8"/>
  <c r="E262" i="8"/>
  <c r="E222" i="8" s="1"/>
  <c r="E221" i="8" s="1"/>
  <c r="D262" i="8"/>
  <c r="G261" i="8"/>
  <c r="F261" i="8"/>
  <c r="D261" i="8"/>
  <c r="D256" i="8"/>
  <c r="D251" i="8"/>
  <c r="D246" i="8"/>
  <c r="D241" i="8"/>
  <c r="G236" i="8"/>
  <c r="F236" i="8"/>
  <c r="E236" i="8"/>
  <c r="D236" i="8"/>
  <c r="G231" i="8"/>
  <c r="F231" i="8"/>
  <c r="E231" i="8"/>
  <c r="D231" i="8"/>
  <c r="J230" i="8"/>
  <c r="F230" i="8"/>
  <c r="E230" i="8"/>
  <c r="D230" i="8"/>
  <c r="F229" i="8"/>
  <c r="E229" i="8"/>
  <c r="D229" i="8"/>
  <c r="F228" i="8"/>
  <c r="E228" i="8"/>
  <c r="D228" i="8"/>
  <c r="F227" i="8"/>
  <c r="F222" i="8" s="1"/>
  <c r="E227" i="8"/>
  <c r="D227" i="8"/>
  <c r="D226" i="8" s="1"/>
  <c r="E226" i="8"/>
  <c r="J225" i="8"/>
  <c r="F225" i="8"/>
  <c r="E225" i="8"/>
  <c r="F224" i="8"/>
  <c r="D224" i="8"/>
  <c r="F223" i="8"/>
  <c r="F221" i="8" l="1"/>
  <c r="G221" i="8" s="1"/>
  <c r="G222" i="8"/>
  <c r="D222" i="8"/>
  <c r="D221" i="8" s="1"/>
  <c r="F226" i="8"/>
  <c r="E261" i="8"/>
  <c r="E83" i="8" l="1"/>
  <c r="E82" i="8"/>
  <c r="G525" i="8"/>
  <c r="G524" i="8"/>
  <c r="G523" i="8"/>
  <c r="G522" i="8"/>
  <c r="F521" i="8"/>
  <c r="G521" i="8" s="1"/>
  <c r="E521" i="8"/>
  <c r="D521" i="8"/>
  <c r="G520" i="8"/>
  <c r="G519" i="8"/>
  <c r="G518" i="8"/>
  <c r="G517" i="8"/>
  <c r="F516" i="8"/>
  <c r="G516" i="8" s="1"/>
  <c r="E516" i="8"/>
  <c r="D516" i="8"/>
  <c r="J180" i="8" l="1"/>
  <c r="J145" i="8"/>
  <c r="I8" i="2" l="1"/>
  <c r="J8" i="2"/>
  <c r="K8" i="2"/>
  <c r="L8" i="2"/>
  <c r="M8" i="2"/>
  <c r="H8" i="2"/>
  <c r="J9" i="2"/>
  <c r="L9" i="2"/>
  <c r="M9" i="2"/>
  <c r="I7" i="2"/>
  <c r="J7" i="2"/>
  <c r="H7" i="2"/>
  <c r="N18" i="2"/>
  <c r="N15" i="2" s="1"/>
  <c r="M15" i="2"/>
  <c r="L15" i="2"/>
  <c r="K15" i="2"/>
  <c r="J15" i="2"/>
  <c r="I15" i="2"/>
  <c r="H15" i="2"/>
  <c r="J511" i="8" l="1"/>
  <c r="J515" i="8" s="1"/>
  <c r="E515" i="8"/>
  <c r="F180" i="8" l="1"/>
  <c r="D202" i="8" l="1"/>
  <c r="E202" i="8"/>
  <c r="F202" i="8"/>
  <c r="D203" i="8"/>
  <c r="E203" i="8"/>
  <c r="F203" i="8"/>
  <c r="D204" i="8"/>
  <c r="E204" i="8"/>
  <c r="F204" i="8"/>
  <c r="D205" i="8"/>
  <c r="E205" i="8"/>
  <c r="F205" i="8"/>
  <c r="G202" i="8" l="1"/>
  <c r="G203" i="8"/>
  <c r="G204" i="8"/>
  <c r="D201" i="8"/>
  <c r="F201" i="8"/>
  <c r="E201" i="8"/>
  <c r="G201" i="8" l="1"/>
  <c r="N14" i="2" l="1"/>
  <c r="K14" i="2"/>
  <c r="K9" i="2" s="1"/>
  <c r="I14" i="2"/>
  <c r="H14" i="2"/>
  <c r="H9" i="2" s="1"/>
  <c r="N13" i="2"/>
  <c r="L12" i="2"/>
  <c r="K12" i="2"/>
  <c r="M11" i="2"/>
  <c r="M6" i="2" s="1"/>
  <c r="J11" i="2"/>
  <c r="J6" i="2" s="1"/>
  <c r="M7" i="2"/>
  <c r="K11" i="2" l="1"/>
  <c r="K6" i="2" s="1"/>
  <c r="K7" i="2"/>
  <c r="I11" i="2"/>
  <c r="I6" i="2" s="1"/>
  <c r="I9" i="2"/>
  <c r="N12" i="2"/>
  <c r="L7" i="2"/>
  <c r="H11" i="2"/>
  <c r="N8" i="2"/>
  <c r="N9" i="2"/>
  <c r="L11" i="2"/>
  <c r="N7" i="2"/>
  <c r="O11" i="2" l="1"/>
  <c r="L6" i="2"/>
  <c r="P11" i="2"/>
  <c r="H6" i="2"/>
  <c r="N11" i="2"/>
  <c r="N6" i="2"/>
  <c r="G507" i="8"/>
  <c r="G508" i="8"/>
  <c r="G509" i="8"/>
  <c r="G510" i="8"/>
  <c r="G527" i="8"/>
  <c r="G528" i="8"/>
  <c r="G529" i="8"/>
  <c r="G530" i="8"/>
  <c r="F506" i="8"/>
  <c r="F513" i="8"/>
  <c r="F514" i="8"/>
  <c r="F515" i="8"/>
  <c r="F526" i="8"/>
  <c r="F512" i="8" l="1"/>
  <c r="F511" i="8" s="1"/>
  <c r="F27" i="8"/>
  <c r="F28" i="8"/>
  <c r="F29" i="8"/>
  <c r="F30" i="8"/>
  <c r="F42" i="8"/>
  <c r="F43" i="8"/>
  <c r="G43" i="8" s="1"/>
  <c r="F44" i="8"/>
  <c r="G44" i="8" s="1"/>
  <c r="F45" i="8"/>
  <c r="G45" i="8" s="1"/>
  <c r="F47" i="8"/>
  <c r="F37" i="8" s="1"/>
  <c r="F48" i="8"/>
  <c r="F38" i="8" s="1"/>
  <c r="F49" i="8"/>
  <c r="F50" i="8"/>
  <c r="F58" i="8"/>
  <c r="F59" i="8"/>
  <c r="F60" i="8"/>
  <c r="F61" i="8"/>
  <c r="F66" i="8"/>
  <c r="F72" i="8"/>
  <c r="F73" i="8"/>
  <c r="F74" i="8"/>
  <c r="F75" i="8"/>
  <c r="F77" i="8"/>
  <c r="F78" i="8"/>
  <c r="F79" i="8"/>
  <c r="F80" i="8"/>
  <c r="F82" i="8"/>
  <c r="F83" i="8"/>
  <c r="F84" i="8"/>
  <c r="F85" i="8"/>
  <c r="F87" i="8"/>
  <c r="F88" i="8"/>
  <c r="F89" i="8"/>
  <c r="F90" i="8"/>
  <c r="F97" i="8"/>
  <c r="F98" i="8"/>
  <c r="F99" i="8"/>
  <c r="F100" i="8"/>
  <c r="F102" i="8"/>
  <c r="F103" i="8"/>
  <c r="F104" i="8"/>
  <c r="F105" i="8"/>
  <c r="F107" i="8"/>
  <c r="F108" i="8"/>
  <c r="F109" i="8"/>
  <c r="F110" i="8"/>
  <c r="F112" i="8"/>
  <c r="F113" i="8"/>
  <c r="F114" i="8"/>
  <c r="F115" i="8"/>
  <c r="F117" i="8"/>
  <c r="F118" i="8"/>
  <c r="F119" i="8"/>
  <c r="F120" i="8"/>
  <c r="F122" i="8"/>
  <c r="F123" i="8"/>
  <c r="F124" i="8"/>
  <c r="F125" i="8"/>
  <c r="F127" i="8"/>
  <c r="F128" i="8"/>
  <c r="F129" i="8"/>
  <c r="F130" i="8"/>
  <c r="F132" i="8"/>
  <c r="F133" i="8"/>
  <c r="F134" i="8"/>
  <c r="F135" i="8"/>
  <c r="F137" i="8"/>
  <c r="F138" i="8"/>
  <c r="F139" i="8"/>
  <c r="F140" i="8"/>
  <c r="F147" i="8"/>
  <c r="F148" i="8"/>
  <c r="F149" i="8"/>
  <c r="F150" i="8"/>
  <c r="F152" i="8"/>
  <c r="F153" i="8"/>
  <c r="F154" i="8"/>
  <c r="F155" i="8"/>
  <c r="F157" i="8"/>
  <c r="F158" i="8"/>
  <c r="F159" i="8"/>
  <c r="F160" i="8"/>
  <c r="F162" i="8"/>
  <c r="F163" i="8"/>
  <c r="F164" i="8"/>
  <c r="F165" i="8"/>
  <c r="F167" i="8"/>
  <c r="F168" i="8"/>
  <c r="F169" i="8"/>
  <c r="F170" i="8"/>
  <c r="F182" i="8"/>
  <c r="F183" i="8"/>
  <c r="F178" i="8" s="1"/>
  <c r="F184" i="8"/>
  <c r="F179" i="8" s="1"/>
  <c r="F187" i="8"/>
  <c r="F188" i="8"/>
  <c r="F189" i="8"/>
  <c r="F190" i="8"/>
  <c r="F197" i="8"/>
  <c r="F198" i="8"/>
  <c r="F199" i="8"/>
  <c r="F194" i="8" s="1"/>
  <c r="F200" i="8"/>
  <c r="F207" i="8"/>
  <c r="F208" i="8"/>
  <c r="F210" i="8"/>
  <c r="F217" i="8"/>
  <c r="F212" i="8" s="1"/>
  <c r="F218" i="8"/>
  <c r="F213" i="8" s="1"/>
  <c r="F219" i="8"/>
  <c r="F214" i="8" s="1"/>
  <c r="F220" i="8"/>
  <c r="F215" i="8" s="1"/>
  <c r="F538" i="8"/>
  <c r="F539" i="8"/>
  <c r="F540" i="8"/>
  <c r="F542" i="8"/>
  <c r="F537" i="8" s="1"/>
  <c r="F192" i="8" l="1"/>
  <c r="F166" i="8"/>
  <c r="F136" i="8"/>
  <c r="F96" i="8"/>
  <c r="F186" i="8"/>
  <c r="F146" i="8"/>
  <c r="F535" i="8"/>
  <c r="F533" i="8"/>
  <c r="F23" i="8"/>
  <c r="F156" i="8"/>
  <c r="F131" i="8"/>
  <c r="F126" i="8"/>
  <c r="F121" i="8"/>
  <c r="F111" i="8"/>
  <c r="F101" i="8"/>
  <c r="F55" i="8"/>
  <c r="F56" i="8"/>
  <c r="F39" i="8"/>
  <c r="F541" i="8"/>
  <c r="F534" i="8"/>
  <c r="F24" i="8"/>
  <c r="F211" i="8"/>
  <c r="F206" i="8"/>
  <c r="F195" i="8"/>
  <c r="F175" i="8" s="1"/>
  <c r="F196" i="8"/>
  <c r="F174" i="8"/>
  <c r="F177" i="8"/>
  <c r="F161" i="8"/>
  <c r="F151" i="8"/>
  <c r="F116" i="8"/>
  <c r="F86" i="8"/>
  <c r="F81" i="8"/>
  <c r="F76" i="8"/>
  <c r="F71" i="8"/>
  <c r="F54" i="8"/>
  <c r="F41" i="8"/>
  <c r="F143" i="8"/>
  <c r="F142" i="8"/>
  <c r="F106" i="8"/>
  <c r="F92" i="8"/>
  <c r="F46" i="8"/>
  <c r="F26" i="8"/>
  <c r="F532" i="8"/>
  <c r="F536" i="8"/>
  <c r="F25" i="8"/>
  <c r="F193" i="8"/>
  <c r="F173" i="8" s="1"/>
  <c r="F181" i="8"/>
  <c r="F93" i="8"/>
  <c r="F40" i="8"/>
  <c r="F216" i="8"/>
  <c r="E53" i="8"/>
  <c r="F53" i="8" s="1"/>
  <c r="F172" i="8" l="1"/>
  <c r="F171" i="8" s="1"/>
  <c r="F36" i="8"/>
  <c r="F141" i="8"/>
  <c r="F531" i="8"/>
  <c r="F176" i="8"/>
  <c r="F34" i="8"/>
  <c r="F35" i="8"/>
  <c r="F91" i="8"/>
  <c r="F22" i="8"/>
  <c r="F21" i="8" s="1"/>
  <c r="F191" i="8"/>
  <c r="F33" i="8"/>
  <c r="F10" i="8"/>
  <c r="F20" i="8"/>
  <c r="F15" i="8" s="1"/>
  <c r="J173" i="8"/>
  <c r="J34" i="8"/>
  <c r="J19" i="8" s="1"/>
  <c r="J32" i="8"/>
  <c r="E92" i="8"/>
  <c r="D506" i="8"/>
  <c r="G506" i="8" s="1"/>
  <c r="E506" i="8"/>
  <c r="D513" i="8"/>
  <c r="G513" i="8" s="1"/>
  <c r="E513" i="8"/>
  <c r="D514" i="8"/>
  <c r="E514" i="8"/>
  <c r="D515" i="8"/>
  <c r="G515" i="8" s="1"/>
  <c r="E512" i="8"/>
  <c r="D526" i="8"/>
  <c r="G526" i="8" s="1"/>
  <c r="E526" i="8"/>
  <c r="J532" i="8"/>
  <c r="J533" i="8"/>
  <c r="J534" i="8"/>
  <c r="J536" i="8"/>
  <c r="J540" i="8" s="1"/>
  <c r="D537" i="8"/>
  <c r="D538" i="8"/>
  <c r="E538" i="8"/>
  <c r="D539" i="8"/>
  <c r="E539" i="8"/>
  <c r="D540" i="8"/>
  <c r="E540" i="8"/>
  <c r="D541" i="8"/>
  <c r="E541" i="8"/>
  <c r="D535" i="8"/>
  <c r="E534" i="8"/>
  <c r="E178" i="8"/>
  <c r="E179" i="8"/>
  <c r="E180" i="8"/>
  <c r="E177" i="8"/>
  <c r="E146" i="8"/>
  <c r="E56" i="8"/>
  <c r="E52" i="8"/>
  <c r="E37" i="8"/>
  <c r="E142" i="8"/>
  <c r="E93" i="8"/>
  <c r="G87" i="8"/>
  <c r="G86" i="8" s="1"/>
  <c r="E86" i="8"/>
  <c r="J33" i="8"/>
  <c r="J18" i="8" s="1"/>
  <c r="J174" i="8"/>
  <c r="J172" i="8"/>
  <c r="J215" i="8"/>
  <c r="J195" i="8"/>
  <c r="J91" i="8"/>
  <c r="J95" i="8" s="1"/>
  <c r="J51" i="8"/>
  <c r="J55" i="8" s="1"/>
  <c r="J36" i="8"/>
  <c r="J40" i="8" s="1"/>
  <c r="G209" i="8"/>
  <c r="G200" i="8"/>
  <c r="G187" i="8"/>
  <c r="G183" i="8"/>
  <c r="G185" i="8"/>
  <c r="G182" i="8"/>
  <c r="G167" i="8"/>
  <c r="G158" i="8"/>
  <c r="G160" i="8"/>
  <c r="G157" i="8"/>
  <c r="G153" i="8"/>
  <c r="G138" i="8"/>
  <c r="G139" i="8"/>
  <c r="G118" i="8"/>
  <c r="G108" i="8"/>
  <c r="G97" i="8"/>
  <c r="G72" i="8"/>
  <c r="G58" i="8"/>
  <c r="G48" i="8"/>
  <c r="G50" i="8"/>
  <c r="G42" i="8"/>
  <c r="G83" i="8"/>
  <c r="G82" i="8"/>
  <c r="D93" i="8"/>
  <c r="D92" i="8"/>
  <c r="E116" i="8"/>
  <c r="D116" i="8"/>
  <c r="G117" i="8"/>
  <c r="D53" i="8"/>
  <c r="D52" i="8"/>
  <c r="E81" i="8"/>
  <c r="D81" i="8"/>
  <c r="G77" i="8"/>
  <c r="E76" i="8"/>
  <c r="D76" i="8"/>
  <c r="J22" i="8"/>
  <c r="J23" i="8"/>
  <c r="J24" i="8"/>
  <c r="D27" i="8"/>
  <c r="E27" i="8"/>
  <c r="D28" i="8"/>
  <c r="E28" i="8"/>
  <c r="J28" i="8"/>
  <c r="D29" i="8"/>
  <c r="E29" i="8"/>
  <c r="E30" i="8"/>
  <c r="G30" i="8"/>
  <c r="D37" i="8"/>
  <c r="D38" i="8"/>
  <c r="E38" i="8"/>
  <c r="D39" i="8"/>
  <c r="E39" i="8"/>
  <c r="D40" i="8"/>
  <c r="E40" i="8"/>
  <c r="D41" i="8"/>
  <c r="E41" i="8"/>
  <c r="D46" i="8"/>
  <c r="E46" i="8"/>
  <c r="G47" i="8"/>
  <c r="D54" i="8"/>
  <c r="E54" i="8"/>
  <c r="D55" i="8"/>
  <c r="E55" i="8"/>
  <c r="D56" i="8"/>
  <c r="G57" i="8"/>
  <c r="D61" i="8"/>
  <c r="E61" i="8"/>
  <c r="G62" i="8"/>
  <c r="G63" i="8"/>
  <c r="G64" i="8"/>
  <c r="G65" i="8"/>
  <c r="D66" i="8"/>
  <c r="E66" i="8"/>
  <c r="G67" i="8"/>
  <c r="G68" i="8"/>
  <c r="G69" i="8"/>
  <c r="G70" i="8"/>
  <c r="D71" i="8"/>
  <c r="E71" i="8"/>
  <c r="D86" i="8"/>
  <c r="D94" i="8"/>
  <c r="D95" i="8"/>
  <c r="D96" i="8"/>
  <c r="E96" i="8"/>
  <c r="G98" i="8"/>
  <c r="D101" i="8"/>
  <c r="E101" i="8"/>
  <c r="D106" i="8"/>
  <c r="E106" i="8"/>
  <c r="G107" i="8"/>
  <c r="D111" i="8"/>
  <c r="E111" i="8"/>
  <c r="G112" i="8"/>
  <c r="D121" i="8"/>
  <c r="E121" i="8"/>
  <c r="D126" i="8"/>
  <c r="E126" i="8"/>
  <c r="D131" i="8"/>
  <c r="E131" i="8"/>
  <c r="D136" i="8"/>
  <c r="E136" i="8"/>
  <c r="G140" i="8"/>
  <c r="D142" i="8"/>
  <c r="D143" i="8"/>
  <c r="E143" i="8"/>
  <c r="D145" i="8"/>
  <c r="G145" i="8" s="1"/>
  <c r="E145" i="8"/>
  <c r="D146" i="8"/>
  <c r="G147" i="8"/>
  <c r="D151" i="8"/>
  <c r="E151" i="8"/>
  <c r="D156" i="8"/>
  <c r="E156" i="8"/>
  <c r="D161" i="8"/>
  <c r="E161" i="8"/>
  <c r="D166" i="8"/>
  <c r="E166" i="8"/>
  <c r="D177" i="8"/>
  <c r="D178" i="8"/>
  <c r="D179" i="8"/>
  <c r="D180" i="8"/>
  <c r="D181" i="8"/>
  <c r="E181" i="8"/>
  <c r="D186" i="8"/>
  <c r="E186" i="8"/>
  <c r="D192" i="8"/>
  <c r="E192" i="8"/>
  <c r="D193" i="8"/>
  <c r="E193" i="8"/>
  <c r="E194" i="8"/>
  <c r="D195" i="8"/>
  <c r="E195" i="8"/>
  <c r="E196" i="8"/>
  <c r="G198" i="8"/>
  <c r="D206" i="8"/>
  <c r="E206" i="8"/>
  <c r="D212" i="8"/>
  <c r="E212" i="8"/>
  <c r="D213" i="8"/>
  <c r="E213" i="8"/>
  <c r="D214" i="8"/>
  <c r="E214" i="8"/>
  <c r="D215" i="8"/>
  <c r="E215" i="8"/>
  <c r="D216" i="8"/>
  <c r="E216" i="8"/>
  <c r="D196" i="8"/>
  <c r="D194" i="8"/>
  <c r="G122" i="8"/>
  <c r="G11" i="6"/>
  <c r="G10" i="6"/>
  <c r="G9" i="6"/>
  <c r="G8" i="6"/>
  <c r="G7" i="6"/>
  <c r="J171" i="8" l="1"/>
  <c r="J175" i="8" s="1"/>
  <c r="D172" i="8"/>
  <c r="D512" i="8"/>
  <c r="G512" i="8" s="1"/>
  <c r="G514" i="8"/>
  <c r="E533" i="8"/>
  <c r="F19" i="8"/>
  <c r="F14" i="8" s="1"/>
  <c r="F9" i="8"/>
  <c r="E211" i="8"/>
  <c r="D51" i="8"/>
  <c r="D25" i="8"/>
  <c r="G25" i="8" s="1"/>
  <c r="E35" i="8"/>
  <c r="E34" i="8"/>
  <c r="E36" i="8"/>
  <c r="E535" i="8"/>
  <c r="E532" i="8"/>
  <c r="E91" i="8"/>
  <c r="F52" i="8"/>
  <c r="G52" i="8" s="1"/>
  <c r="F18" i="8"/>
  <c r="F13" i="8" s="1"/>
  <c r="F8" i="8"/>
  <c r="G132" i="8"/>
  <c r="G46" i="8"/>
  <c r="G194" i="8"/>
  <c r="G40" i="8"/>
  <c r="D35" i="8"/>
  <c r="G35" i="8" s="1"/>
  <c r="D174" i="8"/>
  <c r="D23" i="8"/>
  <c r="G199" i="8"/>
  <c r="G126" i="8"/>
  <c r="G76" i="8"/>
  <c r="G541" i="8"/>
  <c r="E20" i="8"/>
  <c r="D32" i="8"/>
  <c r="G542" i="8"/>
  <c r="G29" i="8"/>
  <c r="E191" i="8"/>
  <c r="D141" i="8"/>
  <c r="G121" i="8"/>
  <c r="G537" i="8"/>
  <c r="G131" i="8"/>
  <c r="G27" i="8"/>
  <c r="E172" i="8"/>
  <c r="E173" i="8"/>
  <c r="D175" i="8"/>
  <c r="G177" i="8"/>
  <c r="G161" i="8"/>
  <c r="G61" i="8"/>
  <c r="D33" i="8"/>
  <c r="G28" i="8"/>
  <c r="E26" i="8"/>
  <c r="J25" i="8"/>
  <c r="G81" i="8"/>
  <c r="G101" i="8"/>
  <c r="G116" i="8"/>
  <c r="G136" i="8"/>
  <c r="E175" i="8"/>
  <c r="D532" i="8"/>
  <c r="G532" i="8" s="1"/>
  <c r="D533" i="8"/>
  <c r="D173" i="8"/>
  <c r="D176" i="8"/>
  <c r="D211" i="8"/>
  <c r="G66" i="8"/>
  <c r="G71" i="8"/>
  <c r="G96" i="8"/>
  <c r="G111" i="8"/>
  <c r="G206" i="8"/>
  <c r="E176" i="8"/>
  <c r="D534" i="8"/>
  <c r="E511" i="8"/>
  <c r="D24" i="8"/>
  <c r="G24" i="8" s="1"/>
  <c r="E22" i="8"/>
  <c r="E25" i="8"/>
  <c r="D26" i="8"/>
  <c r="D91" i="8"/>
  <c r="G106" i="8"/>
  <c r="G146" i="8"/>
  <c r="E141" i="8"/>
  <c r="E24" i="8"/>
  <c r="D34" i="8"/>
  <c r="G93" i="8"/>
  <c r="G151" i="8"/>
  <c r="G156" i="8"/>
  <c r="G166" i="8"/>
  <c r="G186" i="8"/>
  <c r="J531" i="8"/>
  <c r="J535" i="8" s="1"/>
  <c r="J13" i="8"/>
  <c r="J9" i="8"/>
  <c r="J14" i="8"/>
  <c r="J31" i="8"/>
  <c r="G192" i="8"/>
  <c r="G53" i="8"/>
  <c r="G181" i="8"/>
  <c r="G127" i="8"/>
  <c r="G41" i="8"/>
  <c r="G196" i="8"/>
  <c r="D191" i="8"/>
  <c r="D36" i="8"/>
  <c r="J17" i="8"/>
  <c r="G162" i="8"/>
  <c r="G143" i="8"/>
  <c r="J26" i="8"/>
  <c r="J30" i="8" s="1"/>
  <c r="G197" i="8"/>
  <c r="D536" i="8"/>
  <c r="E536" i="8"/>
  <c r="E23" i="8"/>
  <c r="E51" i="8"/>
  <c r="J8" i="8"/>
  <c r="E33" i="8"/>
  <c r="G152" i="8"/>
  <c r="G49" i="8"/>
  <c r="G137" i="8"/>
  <c r="E32" i="8"/>
  <c r="G56" i="8"/>
  <c r="E174" i="8"/>
  <c r="G102" i="8"/>
  <c r="D511" i="8" l="1"/>
  <c r="G511" i="8" s="1"/>
  <c r="E531" i="8"/>
  <c r="D7" i="8"/>
  <c r="D531" i="8"/>
  <c r="D17" i="8"/>
  <c r="D9" i="8"/>
  <c r="G9" i="8" s="1"/>
  <c r="D20" i="8"/>
  <c r="D15" i="8" s="1"/>
  <c r="G15" i="8" s="1"/>
  <c r="D31" i="8"/>
  <c r="E19" i="8"/>
  <c r="E14" i="8" s="1"/>
  <c r="E15" i="8"/>
  <c r="F32" i="8"/>
  <c r="F51" i="8"/>
  <c r="G51" i="8" s="1"/>
  <c r="G174" i="8"/>
  <c r="D171" i="8"/>
  <c r="G26" i="8"/>
  <c r="D10" i="8"/>
  <c r="D18" i="8"/>
  <c r="D13" i="8" s="1"/>
  <c r="E171" i="8"/>
  <c r="D19" i="8"/>
  <c r="D14" i="8" s="1"/>
  <c r="G23" i="8"/>
  <c r="D8" i="8"/>
  <c r="E10" i="8"/>
  <c r="G191" i="8"/>
  <c r="J11" i="8"/>
  <c r="G176" i="8"/>
  <c r="G536" i="8"/>
  <c r="J6" i="8"/>
  <c r="J10" i="8" s="1"/>
  <c r="J35" i="8"/>
  <c r="E17" i="8"/>
  <c r="E31" i="8"/>
  <c r="E7" i="8"/>
  <c r="E18" i="8"/>
  <c r="E13" i="8" s="1"/>
  <c r="E8" i="8"/>
  <c r="G178" i="8"/>
  <c r="G173" i="8"/>
  <c r="G172" i="8"/>
  <c r="G91" i="8"/>
  <c r="G92" i="8"/>
  <c r="G20" i="8"/>
  <c r="G142" i="8"/>
  <c r="G141" i="8"/>
  <c r="J12" i="8"/>
  <c r="J20" i="8"/>
  <c r="G37" i="8"/>
  <c r="G36" i="8"/>
  <c r="D22" i="8"/>
  <c r="D21" i="8" s="1"/>
  <c r="G180" i="8"/>
  <c r="E21" i="8"/>
  <c r="E9" i="8"/>
  <c r="G531" i="8"/>
  <c r="D6" i="8" l="1"/>
  <c r="J15" i="8"/>
  <c r="F17" i="8"/>
  <c r="F31" i="8"/>
  <c r="G31" i="8" s="1"/>
  <c r="F7" i="8"/>
  <c r="F6" i="8" s="1"/>
  <c r="D12" i="8"/>
  <c r="D11" i="8" s="1"/>
  <c r="D16" i="8"/>
  <c r="E6" i="8"/>
  <c r="G8" i="8"/>
  <c r="G33" i="8"/>
  <c r="G19" i="8"/>
  <c r="G14" i="8"/>
  <c r="G175" i="8"/>
  <c r="G10" i="8"/>
  <c r="G32" i="8"/>
  <c r="E12" i="8"/>
  <c r="E11" i="8" s="1"/>
  <c r="E16" i="8"/>
  <c r="G21" i="8"/>
  <c r="G171" i="8"/>
  <c r="G22" i="8"/>
  <c r="F12" i="8" l="1"/>
  <c r="F11" i="8" s="1"/>
  <c r="F16" i="8"/>
  <c r="G16" i="8" s="1"/>
  <c r="G17" i="8"/>
  <c r="G18" i="8"/>
  <c r="G13" i="8"/>
  <c r="G6" i="8"/>
  <c r="G7" i="8"/>
  <c r="G11" i="8" l="1"/>
  <c r="G12" i="8"/>
</calcChain>
</file>

<file path=xl/sharedStrings.xml><?xml version="1.0" encoding="utf-8"?>
<sst xmlns="http://schemas.openxmlformats.org/spreadsheetml/2006/main" count="1413" uniqueCount="512">
  <si>
    <t>МРСХ МО, рыбоперерабатывающие предприятия Мурманской области</t>
  </si>
  <si>
    <t>4.2.1.</t>
  </si>
  <si>
    <t xml:space="preserve">Предоставление государственной финансовой поддержки в форме субсидии не менее 3 береговым рыбоперерабатывающим предприятиям региона </t>
  </si>
  <si>
    <t>4.2.2.</t>
  </si>
  <si>
    <t>Осуществление проверки соблюдения рыбоперерабатывающими предприятиями  условий, целей и порядка предоставления субсидий на возмещение части затрат на уплату процентов по кредитам на закупку сырья и вспомогательных материалов</t>
  </si>
  <si>
    <t>Рассмотрение документов, предоставленных береговыми рыбоперерабатывающими предприятиями, на предмет соблюдения условий, целей и порядка субсидирования</t>
  </si>
  <si>
    <t>Основное мероприятие 3. 
Содействие в улучшении инвестиционного климата для субъектов рыбохозяйственного комплекса</t>
  </si>
  <si>
    <t>Наличие в регионе функционирующего рыбохозяйственного кластера</t>
  </si>
  <si>
    <t xml:space="preserve">МРСХ МО, предприятия рыбохозяйственного комплекса Мурманской области </t>
  </si>
  <si>
    <t>4.3.1.</t>
  </si>
  <si>
    <t xml:space="preserve">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t>
  </si>
  <si>
    <t>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 направленных на стимулирование инвестиций в рыбную отрасль</t>
  </si>
  <si>
    <t>4.3.2.</t>
  </si>
  <si>
    <t>Мониторинг реализации инвестиционных проектов по развитию рыбохозяйственного комплекса на территории Мурманской области</t>
  </si>
  <si>
    <t>Подготовка и предоставление в федеральный орган исполнительной власти в области рыболовства, органы исполнительной власти Мурманской области материалов о ходе реализации приоритетных инвестиционных проектов, направленных на развитие рыбохозяйственного комплекса региона</t>
  </si>
  <si>
    <t>4.3.3.</t>
  </si>
  <si>
    <t>Обеспечение взаимодействия с предприятиями рыбохозяйственного комплекса, использующими региональные налоговые льготы, для проведения оценки эффективности региональных налоговых льгот</t>
  </si>
  <si>
    <t>Доля организаций, предоставивших сведения для проведения оценки эффективности региональных налоговых льгот, в общем количестве организаций рыбохозяйственного комплекса, воспользовавшихся льготой, составит не менее 
60 %</t>
  </si>
  <si>
    <t>4.3.4.</t>
  </si>
  <si>
    <t>Обеспечение взаимодействия с предприятиями рыбохозяйственного комплекса для формирования прогноза потребности в кадрах в рыбной отрасли, в том числе для реализации инвестиционных проектов в рыбохозяйственном комплексе</t>
  </si>
  <si>
    <t>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 соответствующим инвестиционным проектам организаций рыбохозяйственного комплекса Мурманской области</t>
  </si>
  <si>
    <t>4.3.5.</t>
  </si>
  <si>
    <t>Создание и развитие рыбохозяйственного кластера в Мурманской области</t>
  </si>
  <si>
    <t>Наличие в 2019 году подписанного соглашения об участии субъектов хозяйственной деятельности в рыбохозяйственном кластере.
Утверждение и реализация плана развития рыбохозяйственного кластера.</t>
  </si>
  <si>
    <t>4.3.6.</t>
  </si>
  <si>
    <t>Участие в организации ярморочно-выставочных мероприятий, конкурсов по различным направлениям деятельности предприятий рыбопромышленного комплекса, проводимых на территории Мурманской области и за ее пределами</t>
  </si>
  <si>
    <t>Продвижение на рынке продукции рыбной промышленности области, развитие рыбохозяйственного кластера</t>
  </si>
  <si>
    <t>МРСХ МО, предприятия рыбохозяйственного комплекса Мурманской области и их некоммерческие объединения</t>
  </si>
  <si>
    <t>Основное мероприятие 4. Проведение мониторинга состояния рыбопромышленного комплекса</t>
  </si>
  <si>
    <t>4.4.1.</t>
  </si>
  <si>
    <t>Мониторинг цен производителей рыбной продукции Мурманской области</t>
  </si>
  <si>
    <t>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t>
  </si>
  <si>
    <t>4.4.2.</t>
  </si>
  <si>
    <t xml:space="preserve">Мониторинг объектов производства (выращивания) и реализации продукции промышленного рыбоводства </t>
  </si>
  <si>
    <t>Ежеквартальный сбор сведений организаций аквакультуры и ввод сводной информации по региону в систему государственного информационного обеспечения в сфере сельского хозяйства в части рыбоводства</t>
  </si>
  <si>
    <t>4.4.3.</t>
  </si>
  <si>
    <t xml:space="preserve">Подготовка материалов для разработки среднесрочного и долгосрочного прогнозов социально-экономического развития региона в сфере рыбохозяйственного комплекса </t>
  </si>
  <si>
    <t xml:space="preserve">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 утвержденным Правительством Мурманской области </t>
  </si>
  <si>
    <t>4.4.4.</t>
  </si>
  <si>
    <t>Мониторинг реализации мероприятий, осуществляемых в рыбохозяйственном комплексе региона</t>
  </si>
  <si>
    <t>Подготовка и предоставление в установленные сроки  информации в федеральные и региональные органы государственной власти о реализации мероприятий в рыбохозяйственном комплексе Мурманской области</t>
  </si>
  <si>
    <t>4.4.5.</t>
  </si>
  <si>
    <t>Мониторинг социально-экономического положения градо- и поселкообразующих организаций рыбохозяйственного комплекса</t>
  </si>
  <si>
    <t>Ежеквартальный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t>
  </si>
  <si>
    <t>4.5.</t>
  </si>
  <si>
    <t>Основное мероприятие 5. Осуществление государственной поддержки субъектов аквакультуры</t>
  </si>
  <si>
    <t xml:space="preserve">1. Количество сформированных рыбоводных участков (нарастающим итогом). 
2. Прирост объема производства продукции товарной аквакультуры, включая товарную аквакультуру осетровых видов рыб, в рамках инвестиционных проектов, реализуемых с государственной поддержкой.
3. Объем введенных мощностей на объектах, реализуемых в рамках инвестиционных проектов, направленных на развитие товарной аквакультуры, построенных (реконструированных, модернизированных) с государственной поддержкой. </t>
  </si>
  <si>
    <t>МРСХ МО, предприятия аквакультуры Мурманской области</t>
  </si>
  <si>
    <t>4.5.1.</t>
  </si>
  <si>
    <t>Предоставление субсидии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</si>
  <si>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 xml:space="preserve">Предоставление государственной финансовой поддержки в форме субсидии не менее 2 предприятиям аквакультуры региона </t>
  </si>
  <si>
    <t>4.5.2.</t>
  </si>
  <si>
    <t>Осуществление проверки соблюдения условий, целей и порядка предоставления субсидий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</si>
  <si>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 xml:space="preserve">Рассмотрение документов, предоставленных предприятиями аквакультуры, на предмет соблюдения условий, целей и порядка субсидирования </t>
  </si>
  <si>
    <t>4.5.3.</t>
  </si>
  <si>
    <t>Осуществление организационного и технического обеспечения деятельности рабочей группы по развитию аквакультуры Мурманской области</t>
  </si>
  <si>
    <t>Прием и рассмотрение заявок, организация работы Комиссии по определению границ рыбоводных участков Мурманской области; проведение не менее 1 заседания в год</t>
  </si>
  <si>
    <t>4.5.4.</t>
  </si>
  <si>
    <t>Подготовка информационных и аналитических материалов, обеспечение взаимодействия с организациями аквакультуры по вопросам правоприменения в сфере рыбоводства, выработка решений по проблемным вопросам; проведение не менее 1 заседания в год</t>
  </si>
  <si>
    <t>Основное мероприятие 6. 
Осуществление мер по сохранению и пополнению запасов лососевых видов рыб</t>
  </si>
  <si>
    <t xml:space="preserve">МРСХ МО, научные организации, предприятия аквакультуры </t>
  </si>
  <si>
    <t>4.6.1.</t>
  </si>
  <si>
    <t xml:space="preserve">Осуществление рыбохозяйственных мероприятий в целях сохранения водных биологических ресурсов </t>
  </si>
  <si>
    <t>Проведение очистки береговой полосы водных объектов рыбохозяйственного значения от мусора, протяженностью не менее 10 км в год</t>
  </si>
  <si>
    <t>4.6.2.</t>
  </si>
  <si>
    <t xml:space="preserve">Осуществление мероприятий по искусственному воспроизводству ценных видов водных биоресурсов </t>
  </si>
  <si>
    <t>Проведение работ по отсадке производителей водных биоресурсов, отбору половых продуктов, закладке икры, выращиванию молоди рыб и ее выпуску в естественные водоемы Мурманской области в количестве не менее 561,0 тыс. экз.</t>
  </si>
  <si>
    <t>4.6.3.</t>
  </si>
  <si>
    <t>Проведение международных мероприятий по вопросам сохранения и воспроизводства водных биологических ресурсов в СЗФО и Мурманской области</t>
  </si>
  <si>
    <t xml:space="preserve">Обмен опытом  с предприятиями аквакультуры и научными организациями Северо-Запада России и скандинавских стран; проведение не менее 2 мероприятий в год </t>
  </si>
  <si>
    <t>5.</t>
  </si>
  <si>
    <t>Подпрограмма 5 «Обеспечение реализации государственной  программы Мурманской области «Развитие рыбного и сельского хозяйства, регулирование рынков сельскохозяйственной продукции, сырья и продовольствия»</t>
  </si>
  <si>
    <t>5.1.</t>
  </si>
  <si>
    <t>Основное мероприятие 1. Обеспечение реализации государственных функций и предоставления государственных услуг в сфере рыбного, сельского хозяйства, пищевой и перерабатывающей промышленности, регулирования рынка сельскохозяйственной продукции, сырья и продовольствия</t>
  </si>
  <si>
    <t>5.1.1.</t>
  </si>
  <si>
    <t>Обеспечение реализации государственных функций и представления государственных услуг Министерством рыбного и сельского хозяйства Мурманской области</t>
  </si>
  <si>
    <t>Финансовое обеспечение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</si>
  <si>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Обеспечение финансирования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</si>
  <si>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5.2.</t>
  </si>
  <si>
    <t>Основное мероприятие 2. Обеспечение реализации государственных функций и оказания государственных услуг в сфере ветеринарии</t>
  </si>
  <si>
    <t>5.2.1.</t>
  </si>
  <si>
    <t>Обеспечение реализации государственных функций и предоставления государственных услуг Комитетом по ветеринарии Мурманской области</t>
  </si>
  <si>
    <t>Финансовое обеспечение реализации 16 функций Комитета по ветеринарии МО
 и предоставления 5 государственных услуг, оказываемых Комитетом по ветеринарии МО</t>
  </si>
  <si>
    <t>Обеспечено финансирование реализации 16 функций Комитета по ветеринарии МО
 и предоставления 5 государственных услуг, оказываемых Комитетом по ветеринарии МО</t>
  </si>
  <si>
    <t xml:space="preserve">*Состав подпрограмм, основных мероприятий и мероприятий, плановые объемы финансирования, ожидаемые результаты реализации (краткая характеристика) мероприятий, соисполнители, участники и исполнители указываются в соответствии с государственной программой и (или) планом реализации государственной программы в редакции, действующей на конец отчетного периода. </t>
  </si>
  <si>
    <t>**Объемы фактического исполнения указываются в соответствии с фактически понесенными расходами, объемами фактически выполненных работ, оказанных услуг, приобретенных товаров, принятых в установленном порядке конечными исполнителями мероприятий: ИОГВ Мурманской области, администрациями муниципальных образований, физическими и юридическими лицами (включая получателей субсидий). По мероприятиям, предусматривающим оказание государственных услуг (выполнение работ), указывается кассовый расход подведомственных учреждений. По мероприятиям, предусматривающим осуществление мер государственной поддержки физическим или юридическим лицам, индивидуальным предпринимателям в форме грантов, субсидий, в случае если срок предоставления отчетности об использования предоставленных средств для их получателей установлен позднее 20 марта года, следующего за годом перечисления средств, объем фактического исполнения указывается на уровне кассового исполнения ГРБС.</t>
  </si>
  <si>
    <t>***Рассчитывается как отношение объемов фактического исполнения к запланированным объемам, утвержденным в государственной программе и плане ее реализации на конец отчетного периода.</t>
  </si>
  <si>
    <t>****Мероприятие считается выполненным в полном объеме (указывается «Да») в случае, если все запланированные на год функции, работы, услуги выполнены, товары приобретены в полном объеме и в запланированные сроки, фактические результаты реализации мероприятия соответствуют ожидаемым, установленные количественные показатели результативности выполнены не менее чем на 95% от запланированного на год уровня, предусмотренные объемы финансирования по каждому источнику фактически израсходованы не менее чем на 95% от годового объема (кроме случаев наличия обоснования возникновения экономии, в том числе сложившейся по результатам проведения торгов).
Мероприятие считается выполненным частично (указывается «Частично») в случаях, если реализация мероприятия начата, но запланированные на год функции, работы, услуги выполнены, товары приобретены не в полном объеме и (или) установленные количественные показатели результативности выполнены не менее чем на 30% от предусмотренного на отчетный год уровня и (или) предусмотренные объемы финансирования по всем источникам фактически израсходованы не менее чем на 30% от запланированного на отчетный год объема.
Мероприятие считается невыполненным (указывается «Нет») в случаях, если реализация мероприятия не начата либо реализация мероприятия начата, но установленные количественные показатели результативности выполнены менее чем на 30% от предусмотренного на отчетный год уровня и (или) предусмотренные объемы финансирования по всем источникам фактически израсходованы менее чем на 30% от запланированного на отчетный год объема.</t>
  </si>
  <si>
    <t>*****Низкой считается степень освоения средств в I квартале ниже 20% от запланированного на отчетный год объема средств, за 6 месяцев - ниже 45%, за 9 месяцев - ниже 70%, за отчетный год - ниже 95%.</t>
  </si>
  <si>
    <t>Запланировано на 2018 год</t>
  </si>
  <si>
    <t>Субсидия на оказание несвязанной поддержки сельскохозяйственным товаропроизводителям в области растениеводства (софинансируемая часть)</t>
  </si>
  <si>
    <t>Субсидия на повышение продуктивности в молочном скотоводстве (несофинансируемая часть)</t>
  </si>
  <si>
    <t>1.3.9.</t>
  </si>
  <si>
    <r>
      <t>Основное мероприятие 1.  Осуществление регионального государственного ветеринарного надзора и контроля</t>
    </r>
    <r>
      <rPr>
        <b/>
        <sz val="10"/>
        <rFont val="Times New Roman"/>
        <family val="1"/>
        <charset val="204"/>
      </rPr>
      <t/>
    </r>
  </si>
  <si>
    <t>Выплаты (компенсация расходов по оплате коммунальных услуг) производятся согласно фактически представленным документам от работников учреждений</t>
  </si>
  <si>
    <t>Посредством мобильного ветеринарного пункта предоставлены ветеринарные услуги в п. Видяево, Умба, Зеленоборский, Алакуртти</t>
  </si>
  <si>
    <t xml:space="preserve">Перечисление межбюджетных трансфертов (субвенций) производится в соответствии с фактически поступившими заявками от ОМСУ Мурманской области </t>
  </si>
  <si>
    <t xml:space="preserve">Поддержка производства кормовых культур по перечню, утверждаемому приказом МРСХ МО
 </t>
  </si>
  <si>
    <t>Фактические результаты по данному мероприятию будут оценены по итогам года</t>
  </si>
  <si>
    <t xml:space="preserve">Субсидия выплачивается в 4 квартале </t>
  </si>
  <si>
    <t>Субсидия предоставляется по факту приобретения и расходования семян. Срок предоставления докуменов на выплату до 1 июля т.г.</t>
  </si>
  <si>
    <t xml:space="preserve">Реализация мероприятия запланирована в 3 квартале 2018 г. </t>
  </si>
  <si>
    <t>Субсидия предоставляется на возмещение части фактически понесенных затрат. Работы по мелиорации проводятся в летне-осенний период.</t>
  </si>
  <si>
    <t xml:space="preserve">Реализация мероприятия запланирована в 4 квартале 2018 г. </t>
  </si>
  <si>
    <t>Произведена выплата 6 сельскохозяйственным предприятиям.</t>
  </si>
  <si>
    <t>мероприятие планируется к исключению, как исполненное в 2017 году</t>
  </si>
  <si>
    <t>Документы на получение данной субсидии не поступали</t>
  </si>
  <si>
    <t xml:space="preserve">Реализации мероприятия будет осуществлена после предоставления получателями субсидии полного пакета документов </t>
  </si>
  <si>
    <t>Мероприятие планируется к исключению</t>
  </si>
  <si>
    <t>Приобретено 2100 доз семени быков-улучшателей.</t>
  </si>
  <si>
    <t xml:space="preserve">Минстрой МО, АМО с. Варзуга Терского района </t>
  </si>
  <si>
    <t>2016 - ПСД, экспертиза; 2017-2018 - строительство</t>
  </si>
  <si>
    <t>Приложение №2</t>
  </si>
  <si>
    <t>Государственная программа, подпрограмма, объект капитального строительства</t>
  </si>
  <si>
    <t>Общая стоимость объекта, тыс. рублей</t>
  </si>
  <si>
    <t>Источ-ник</t>
  </si>
  <si>
    <t>По состоянию на 01.01.2018, тыс. рублей</t>
  </si>
  <si>
    <t>План на 2018 год, тыс. рублей</t>
  </si>
  <si>
    <t>За 2018 год, тыс. рублей</t>
  </si>
  <si>
    <t>Техническая готовность объекта</t>
  </si>
  <si>
    <t>Остаточная стоимость работ, тыс. рублей</t>
  </si>
  <si>
    <t>Общие кассовые расходы</t>
  </si>
  <si>
    <t>Выполнено работ</t>
  </si>
  <si>
    <t>Кассовые расходы</t>
  </si>
  <si>
    <t>Выполнено за счет средств 2018 года</t>
  </si>
  <si>
    <t>Выполнено за счет остатков прошлых лет</t>
  </si>
  <si>
    <t>Степень выполнения*</t>
  </si>
  <si>
    <t>Подпрограмма "Устойчивое развитие сельских территорий Мурманской области"</t>
  </si>
  <si>
    <t>2.2.2.</t>
  </si>
  <si>
    <t>Выполнение мероприятия запланировано на IV кв.</t>
  </si>
  <si>
    <t>Мероприятие имеет заявительный характер, реализация продолжится в течение года при поступлении заявлений от заинтересованных лиц</t>
  </si>
  <si>
    <t>На основании согласованных Росрыболовством материалов  подготовлены и утверждены изменения в Перечень рыбопромысловых участков Мурманской области (ППМО от 18.04.2018 № 175-ПП)</t>
  </si>
  <si>
    <t>Осуществляется взаимодействие с предприятиями рыбохозяйственного комплекса для определения дополнительной потребности в подготовке специалистов для рыбохозяйственного комплекса региона и о потребности в кадрах организаций, реализующих (планирующих реализовывать) инвестиционные проекты. Информация направлена в Минобрнауки МО и в Комитет по труду и занятости населения Мурманской области</t>
  </si>
  <si>
    <t xml:space="preserve">Осуществлялся сбор данных о текущих ценах на рыбопродукцию производителей Мурманской области, обеспечен ввод данных в систему мониторинга </t>
  </si>
  <si>
    <t>Подготовлена и направлена информация о мероприятиях в сфере рыбохозяйственного комплекса в рамках реализации планов развития региона</t>
  </si>
  <si>
    <t>Осуществление организационного и технического обеспечения деятельности Комиссии по определению границ рыбоводных участков Мурманской области</t>
  </si>
  <si>
    <t>Произведено мечение выращенной и подлежащей выпуску молоди лососевых в количестве 561,0 тыс. шт.</t>
  </si>
  <si>
    <t>МРСХ МО, Мурманский филиал ФГБУ "Главрыбвод"</t>
  </si>
  <si>
    <t>Организована встреча Губернатора Мурманской области М.В. Ковтун  с представителями Министерства торговли, промышленности и рыболовства Норвегии Р. Ангелвик, на которой обсуждались вопросы сотрудничества в рыбохозяйственном комплексе</t>
  </si>
  <si>
    <t>Фактическое исполнение</t>
  </si>
  <si>
    <r>
      <t>Основное мероприятие 3. Обеспечение надлежащего материально-технического и санитарного состояния объектов инфраструктуры ветеринарии</t>
    </r>
    <r>
      <rPr>
        <b/>
        <sz val="10"/>
        <rFont val="Times New Roman"/>
        <family val="1"/>
        <charset val="204"/>
      </rPr>
      <t/>
    </r>
  </si>
  <si>
    <r>
      <t xml:space="preserve">Основное мероприятие 4. Регулирование численности безнадзорных животных </t>
    </r>
    <r>
      <rPr>
        <b/>
        <sz val="10"/>
        <rFont val="Times New Roman"/>
        <family val="1"/>
        <charset val="204"/>
      </rPr>
      <t/>
    </r>
  </si>
  <si>
    <t>В муниципальных образованиях Мурманской области произведены расходы на оплату труда и начисления на выплаты по оплате труда; приобретены канцелярские товары, оргтехника.</t>
  </si>
  <si>
    <t>Выплаты производятся по фактически представленным документам, полное освоение средств планируется осуществить до конца года.</t>
  </si>
  <si>
    <t>Произведена выплата 9 хозяйствам</t>
  </si>
  <si>
    <t>Произведена вылата одному оленеводческому хозяйству</t>
  </si>
  <si>
    <t>Произведена выплата 1 предприятию.</t>
  </si>
  <si>
    <t>Получено положительное заключения экспертизы по инвестпроекту</t>
  </si>
  <si>
    <t>Произведена выплата 2 сельскохозяйственным предприятиям, содержащим племенных животных.</t>
  </si>
  <si>
    <t>Реализация мероприятия планируется с 4 квартала 2018 года</t>
  </si>
  <si>
    <t>Проведён 1 конкурс для осуществления промышленного рыболовства в пресноводных объектах (итоговые протоколы от 25.04.2018 № 2; от 07.05.2018 № 3). По итогам конкурса выявлено 3 победителя с которыми заключены 4 договора о предоставлении РПУ.
Проведён 1 конкурс в целях предоставления в пользование РПУ для обеспечения традиционного образа жизни и осуществления традиционной хозяйственной деятельности саами (протокол от 21.02.2018), выявлен 1 победитель (единственный участник) и заключен 1 договор о предоставлении РПУ</t>
  </si>
  <si>
    <t xml:space="preserve">Рассмотрены заявления 6 пользователей на предоставление водных биоресурсов для организации любительского и спортивного рыболовства. Заключено 125 договоров, на основании которых предоставлено 37,91 тонн водных биоресурсов </t>
  </si>
  <si>
    <t>Субсидии предоставлены 3 организациям береговой рыбопереработки на возмещение затрат по кредитам, привлеченным на закупку сырья и вспомогательных материалов</t>
  </si>
  <si>
    <t>Мероприятие носит заявительный характер, выплата осуществлена по фактически поступившим расчетам размера субсидии по затратам на уплату процентов за истекший период в установленном предельном объеме. Выполнение мероприятия продолжится в течение III-IV кв.</t>
  </si>
  <si>
    <t>Осуществлена проверка соблюдения условий, целей и порядка субсидирования по 4 кредитным договорам. Проверены расчеты размера субсидии и документы к ним, поступившие от 3 организаций</t>
  </si>
  <si>
    <t>Осуществлен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 рыбохозяйственного комплекса за 2017 год и за I квартал 2018 года</t>
  </si>
  <si>
    <t>Подписано соглашение с Росрыболовством о предоставлении субсидии из федерального бюджета (от 08.02.2018 № 076-09-2018-002). Утверждены изменения в Правила субсидирования  (ППМО от 31.05.2018 № 247-ПП)</t>
  </si>
  <si>
    <t>Прием документов в I полугодии не осуществлялся в связи с необходимостью внесения изменений в правила субсидирования и формы расчетов размера субсидии</t>
  </si>
  <si>
    <t>Подготовлено и проведено 3 заседания комиссии по определению границ рыбоводных участков (РВУ), рассмотрено 9 проектов границ РВУ, утверждены границы 3 РВУ, отменены границы 2 РВУ (приказы МРСХ МО от 30.01.2018 № 12, от 17.05.2018 № 64, от  07.06.2018 № 77)</t>
  </si>
  <si>
    <t xml:space="preserve">25.04.2018 проведено заседание  Комиссии по регулированию добычи анадромных видов рыб в Мурманской области, на котором установлены меры регулирования рыболовства анадромных видов рыб в 2018 году, определены объемы добычи (вылова) семги для промышленного рыболовства - 17,065 тонны, для традиционного рыболовства коренного малочисленного народа Севера (саами) - 1 тонна, для организации любительского и спортивного рыболовства - 62,687 тонны   </t>
  </si>
  <si>
    <t>ВБС</t>
  </si>
  <si>
    <t>МБ</t>
  </si>
  <si>
    <t>Всего</t>
  </si>
  <si>
    <t>1.1.</t>
  </si>
  <si>
    <t xml:space="preserve">Краткая характеристика работ, выполненных за отчетный период, причины отставания </t>
  </si>
  <si>
    <t>Сроки выполнения работ</t>
  </si>
  <si>
    <t>Проектная мощность</t>
  </si>
  <si>
    <t>Соисполнитель (ГРБС), заказчик-застройщик</t>
  </si>
  <si>
    <t>№ п/п</t>
  </si>
  <si>
    <t>1.2.</t>
  </si>
  <si>
    <t>2.1.</t>
  </si>
  <si>
    <t>ЭГП (интегральный показатель эффективности)</t>
  </si>
  <si>
    <t>К3 (степень выполнения мероприятий)</t>
  </si>
  <si>
    <t>К1 (степень достижения показателей)</t>
  </si>
  <si>
    <t>Ответственный исполнитель</t>
  </si>
  <si>
    <t>Государственная программа, подпрограмма</t>
  </si>
  <si>
    <t>Таблица № 11д</t>
  </si>
  <si>
    <t>К2 (динамика значений показателей по сравнению с 2016 годом)</t>
  </si>
  <si>
    <t>*Высокая, средняя, ниже среднего, низкая. Государственная программа считается реализуемой:
- с высоким уровнем эффективности, если значение ЭГП составляет не менее 97%;
- со средним уровнем эффективности, если значение ЭГП составляет не менее 92%.
- с уровнем эффективности ниже среднего, если значение ЭГП составляет не менее 85%.
 - с низким уровнем эффективности, если значение ЭГП составляет менее 85%.</t>
  </si>
  <si>
    <t>2.3.</t>
  </si>
  <si>
    <t>3.1.</t>
  </si>
  <si>
    <t>3.2.</t>
  </si>
  <si>
    <t>3.3.</t>
  </si>
  <si>
    <t>3.4.</t>
  </si>
  <si>
    <t>1.3.</t>
  </si>
  <si>
    <t>1.4.</t>
  </si>
  <si>
    <t>Подпрограмма 4 «Развитие рыбохозяйственного комплекса»</t>
  </si>
  <si>
    <t>4.1.</t>
  </si>
  <si>
    <t>4.2.</t>
  </si>
  <si>
    <t>4.3.</t>
  </si>
  <si>
    <t>4.4.</t>
  </si>
  <si>
    <t>4.6.</t>
  </si>
  <si>
    <t>Число действующих субъектов аквакультуры, охваченных мониторингом показателей объема производства и реализации продукции</t>
  </si>
  <si>
    <t>МРСХ МО</t>
  </si>
  <si>
    <t>Государственная программа 10 "Развитие рыбного и сельского хозяйства, регулирование рынков сельскохозяйственной продукции, сырья и продовольствия"</t>
  </si>
  <si>
    <t>Строительство сельского дома культуры в селе Варзуга</t>
  </si>
  <si>
    <t>200 мест</t>
  </si>
  <si>
    <t>Подпрограмма 3 "Развитие государственной ветеринарной службы Мурманской области"</t>
  </si>
  <si>
    <t>Комитет по ветеринарии Мурманской области</t>
  </si>
  <si>
    <t>Оценка эффективности реализации государственной программы «Развитие рыбного и сельского хозяйства, регулирование рынков сельскохозяйственной продукции, сырья и продовольствия» в 2017 году</t>
  </si>
  <si>
    <t>Оценка</t>
  </si>
  <si>
    <t>10</t>
  </si>
  <si>
    <t>Государственная программа Мурманской области "Развитие рыбного и сельского хозяйства, регулирование рынков сельскохозяйственной продукции, сырья и продовольствия"</t>
  </si>
  <si>
    <t>10.1</t>
  </si>
  <si>
    <t>Подпрограмма 1 «Развитие агропромышленного комплекса»</t>
  </si>
  <si>
    <t>10.2</t>
  </si>
  <si>
    <t>Подпрограмма 2 «Устойчивое развитие сельских территорий Мурманской области» на 2014 - 2017 годы и на период до 2020 года»</t>
  </si>
  <si>
    <t>10.3</t>
  </si>
  <si>
    <t>Подпрограмма 3 «Развитие государственной ветеринарной службы Мурманской области»</t>
  </si>
  <si>
    <t>высокая</t>
  </si>
  <si>
    <t>10.4</t>
  </si>
  <si>
    <t>Таблица 11а</t>
  </si>
  <si>
    <t xml:space="preserve"> № п/п</t>
  </si>
  <si>
    <t>Государственная программа, подпрограмма, основное мероприятие, мероприятие</t>
  </si>
  <si>
    <t>Объемы и источники финансирования (тыс. руб.)</t>
  </si>
  <si>
    <t>Степень освоения средств***, %</t>
  </si>
  <si>
    <t xml:space="preserve">Результаты выполнения мероприятий </t>
  </si>
  <si>
    <t>Соисполнители, участники, исполнители</t>
  </si>
  <si>
    <t>Источник</t>
  </si>
  <si>
    <t>Кассовое исполнение ГРБС</t>
  </si>
  <si>
    <t>Ожидаемые результаты реализации (краткая характеристика) мероприятий в соответствии с планом</t>
  </si>
  <si>
    <t>Фактические результаты реализации (краткая характеристика) мероприятий</t>
  </si>
  <si>
    <t>Выполнение (да/нет/частично)****</t>
  </si>
  <si>
    <t xml:space="preserve">Государственная программа «Развитие рыбного и сельского хозяйства, и регулирование рынков сельскохозяйственной продукции, сырья и продовольствия»
</t>
  </si>
  <si>
    <t>Количество мероприятий, всего, в т.ч.****:</t>
  </si>
  <si>
    <t>МРСХ МО, Комитет по ветеринарии МО,
Минстрой МО, Комитет по культуре и искуству МО, адм. муниципальных образований сельских поселений МО
организации и предприятия АПК,КФХ, ЛПХ, кооперативы</t>
  </si>
  <si>
    <t>ОБ</t>
  </si>
  <si>
    <t>Выполнены в полном объеме</t>
  </si>
  <si>
    <t>ФБ</t>
  </si>
  <si>
    <t>Выполнены частично</t>
  </si>
  <si>
    <t>Не выполнены</t>
  </si>
  <si>
    <t>Степень выполнения мероприятий</t>
  </si>
  <si>
    <t>Государственная программа «Развитие рыбного и сельского хозяйства, и регулирование рынков сельскохозяйственной продукции, сырья и продовольствия»
По ИОГВ</t>
  </si>
  <si>
    <t>Министерство рыбного и сельского хозяйства Мурманской области</t>
  </si>
  <si>
    <t>Комитет по ветеринарии МО</t>
  </si>
  <si>
    <t>Минстрой МО</t>
  </si>
  <si>
    <t>1.</t>
  </si>
  <si>
    <t xml:space="preserve">Подпрограмма 1 "Развитие агропромышленного комплекса"
</t>
  </si>
  <si>
    <t>МРСХ МО, организации предприятия АПК, КФХ, ЛПХ, кооперативы</t>
  </si>
  <si>
    <t xml:space="preserve">Основное мероприятие. 1. Модернизация производства в агропромышленном комплексе
</t>
  </si>
  <si>
    <t>МРСХ МО, предприятия и организации АПК, КФХ, кооперативы</t>
  </si>
  <si>
    <t>1.1.1.</t>
  </si>
  <si>
    <t>Субсидия на возмещение части затрат производителям пищевой  и перерабатывающей промышленности на обновление и реконструкцию основных фондов</t>
  </si>
  <si>
    <t>Обеспечение реализации ржано-пшеничного хлеба и хлеба первого сорта по фиксированным отпускным и потребительским ценам</t>
  </si>
  <si>
    <t>да</t>
  </si>
  <si>
    <t>МРСХ МО, организации АПК</t>
  </si>
  <si>
    <t>1.1.2.</t>
  </si>
  <si>
    <t>Субсидия на возмещение части затрат на приобретение тракторов и кормоуборочных комбайнов (самоходных и прицепных), почвообрабатывающей и кормозаготовительной техники,  а также техники и оборудования для животноводства</t>
  </si>
  <si>
    <t>Стимулирование обновления сельскохозяйственными товаропроизводителями парка техники и оборудования. Приобретение не менее 3-х единиц техники и (или) оборудовани я ежегодно.</t>
  </si>
  <si>
    <t>МРСХ МО,  предприятия АПК, КФХ, кооперативы</t>
  </si>
  <si>
    <t xml:space="preserve">Основное мероприятие 2. Развитие растениеводства (кормопроизводства)
</t>
  </si>
  <si>
    <t>1.2.1.</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</si>
  <si>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(софинансируемая из федерального бюджета)</t>
  </si>
  <si>
    <t>МРСХ МО, предприятия АПК, КФХ, кооперативы</t>
  </si>
  <si>
    <t>1.2.2.</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</si>
  <si>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(несофинансируемая часть)</t>
  </si>
  <si>
    <t>1.2.3.</t>
  </si>
  <si>
    <t>Субсидия на возмещение части затрат на восстановление внутрихозяйственных мелиоративных систем</t>
  </si>
  <si>
    <t>1.2.4.</t>
  </si>
  <si>
    <t xml:space="preserve">Проведение комплекса посевных, уборочных работ </t>
  </si>
  <si>
    <t>1.2.5.</t>
  </si>
  <si>
    <t>Субсидия на оказание несвязанной поддержки сельскохозяйственным товаропроизводителям в области растениеводства (несофинансируемая часть)</t>
  </si>
  <si>
    <t xml:space="preserve">Основное мероприятие 3. Развитие животноводства, переработки и реализации продукции животноводства 
</t>
  </si>
  <si>
    <t>1.3.1.</t>
  </si>
  <si>
    <t>Субсидия на развитие племенного животноводства</t>
  </si>
  <si>
    <t xml:space="preserve">Возмещение затрат по содержанию племенного маточного поголовья сельскохозяйственных животных
</t>
  </si>
  <si>
    <t>1.3.2.</t>
  </si>
  <si>
    <t>Субсидия на поддержку племенного скотоводства молочного направления организациям агропромышленного комплекса, включенным в государственный племенной регистр</t>
  </si>
  <si>
    <t>Стимулирование разведения племенных животных, а также производство и использования племенной продукции (материала) в селекционных целях</t>
  </si>
  <si>
    <t>1.3.3.</t>
  </si>
  <si>
    <t>Субсидия на повышение продуктивности в молочном скотоводстве (софинансируемая часть из федерального бюджета)</t>
  </si>
  <si>
    <t>Обеспечение условий для производства молока в сельскохозяйственных организациях, крестьянских (фермерских) хозяйствах, у индивидуальных предпринимателей.</t>
  </si>
  <si>
    <t>частично</t>
  </si>
  <si>
    <t>1.3.4.</t>
  </si>
  <si>
    <t>Субсидия на поддержку северного оленеводства</t>
  </si>
  <si>
    <t>Ежегодное сохранение поголовья северных оленей в сельскохозяйственных организациях, КФХ и ИП на уровне не менее предыдущего периода</t>
  </si>
  <si>
    <t>МРСХ МО, предприятия АПК, кооперативы</t>
  </si>
  <si>
    <t>1.3.5.</t>
  </si>
  <si>
    <t>Субсидия на продукцию животноводства сельскохозяйственным товаропроизводителям Мурманской области, за исключением крестьянских (фермерских) хозяйств, индивидуальных предпринимателей и граждан, ведущих личное подсобное хозяйство</t>
  </si>
  <si>
    <t>1.3.6.</t>
  </si>
  <si>
    <t>Субсидия сельскохозяйственным государственным областным (муниципальным) унитарным предприятиям на возмещение части затрат, связанных с приобретением кормов</t>
  </si>
  <si>
    <t xml:space="preserve">Сохранение поголовья коров в субсидируемых хозяйствах на уровне предыдущего периода </t>
  </si>
  <si>
    <t>МРСХ МО, предприятия АПК</t>
  </si>
  <si>
    <t>1.3.7.</t>
  </si>
  <si>
    <t>Субсидия на поддержку звероводства</t>
  </si>
  <si>
    <t xml:space="preserve">Сохранение маточного поголовья пушных зверей в субсидируемых хозяйствах на уровне предыдущего периода, поголовье делового выхода молодняка пушных зверей не менее 2160 голов в год </t>
  </si>
  <si>
    <t>1.3.8.</t>
  </si>
  <si>
    <t>Увеличение уставного фонда  государственного областного унитарного предприятия (племенной репродуктор) "Тулома"</t>
  </si>
  <si>
    <t>Обеспечение к 31.12.2017  следующих показателей эффективности использования бюджетных инвестиций: коэффициент текущей ликвидности - не менее 2,0; доля просроченной кредиторской задолженности - 2,2%.</t>
  </si>
  <si>
    <t xml:space="preserve">Основное мероприятие 4. Поддержка малых форм хозяйствования 
</t>
  </si>
  <si>
    <t>МРСХ МО, КФХ, ЛПХ</t>
  </si>
  <si>
    <t>1.4.1.</t>
  </si>
  <si>
    <t>Субсидия на компенсацию части затрат на приобретение молодняка крупного рогатого скота для откорма</t>
  </si>
  <si>
    <t>Реализация мяса крупного рогатого скота малыми формами хозяйствования в количестве не менее 75 тонн ежегодно</t>
  </si>
  <si>
    <t>МРСХ МО, КФХ</t>
  </si>
  <si>
    <t>1.4.2.</t>
  </si>
  <si>
    <t>Субсидия на возмещение части процентной ставки по долгосрочным, среднесрочным и краткосрочным кредитам, взятым малыми формами хозяйствования</t>
  </si>
  <si>
    <t xml:space="preserve">Стимулирование развития малых форм хозяйствования Мурманской области (предоставление субсидии не менее чем по 4 кредитным договорам в год)  </t>
  </si>
  <si>
    <t>нет</t>
  </si>
  <si>
    <t>1.4.3.</t>
  </si>
  <si>
    <t>Гранты на создание и развитие крестьянских (фермерских) хозяйств и (или) единовременная помощь на бытовое обустройство</t>
  </si>
  <si>
    <t>Создание 3 единиц новых КФХ ежегодно</t>
  </si>
  <si>
    <t>1.4.4.</t>
  </si>
  <si>
    <t>Субсидия на продукцию животноводства сельскохозяйственным товаропроизводителям Мурманской области - крестьянским (фермерским) хозяйствам, индивидуальным предпринимателям</t>
  </si>
  <si>
    <t>1.4.5.</t>
  </si>
  <si>
    <t>Гранты на развитие семейных животноводческих ферм на базе крестьянских (фермерских) хозяйств</t>
  </si>
  <si>
    <t>Предоставление не менее 1 гранта ежегодно в целях создания семейных животноводческих ферм.</t>
  </si>
  <si>
    <t>2.</t>
  </si>
  <si>
    <t>Подпрограмма 2 "Устойчивое развитие сельских территорий Мурманской области на 2014-2017 годы и на период до 2020 года"</t>
  </si>
  <si>
    <t>МРСХ МО, Минстрой МО, Комитет по культуре и искусству МО,
администрации сельских муниципальных образований МО,
организации АПК</t>
  </si>
  <si>
    <t xml:space="preserve">Основное мероприятие 1. Улучшение жилищных условий граждан, проживающих в сельской местности
</t>
  </si>
  <si>
    <t>МРСХ МО,
администрации сельских муниципальных образований МО</t>
  </si>
  <si>
    <t>2.1.1.</t>
  </si>
  <si>
    <t>Ввод (приобретение) жилья для граждан, проживающих в сельской местности (софинансируемая часть)</t>
  </si>
  <si>
    <t>2.1.2.</t>
  </si>
  <si>
    <t>Ввод (приобретение) жилья для граждан, проживающих в сельской местности (несофинансируемая часть)</t>
  </si>
  <si>
    <t xml:space="preserve"> 2.2.</t>
  </si>
  <si>
    <t>Основное мероприятие  2. Обустройство населенных пунктов в сельской местности объектами социальной и инженерной инфраструктуры</t>
  </si>
  <si>
    <t>МРСХ МО, Минстрой МО, Комитет по культуре и искусству МО,
администрации сельских муниципальных образований МО</t>
  </si>
  <si>
    <t>2.2.1.</t>
  </si>
  <si>
    <t>Грантовая поддержка местных инициатив граждан, проживающих в сельской местности</t>
  </si>
  <si>
    <t>Реализация 9 единиц проектов местных инициатив граждан, проживающих в сельской местности, получивших грантовую поддержку.</t>
  </si>
  <si>
    <t>Проекты местных инициатив граждан, проживающих в сельской местности не реализовывались, в связи с отсутствием заявителей.</t>
  </si>
  <si>
    <t>МРСХ МО,                    
администрации сельских муниципальных образований МО</t>
  </si>
  <si>
    <t xml:space="preserve">Строительство сельского дома культуры в селе Варзуга на 200 мест, ввод в эксплуатацию в 2019 году </t>
  </si>
  <si>
    <t>2.2.3.</t>
  </si>
  <si>
    <t>Строительство спортивной площадки (ул. Школьная, с.Тулома.</t>
  </si>
  <si>
    <t>Разработка ПСД в 2016-2017 году в целях строительства спортивной площадки (ул. Школьная, с. Тулома), получение положительного заключения государственной экспертизы и строительство в 2018 году</t>
  </si>
  <si>
    <t xml:space="preserve">МРСХ МО, 
администрация сельского поселения Тулома Кольского района </t>
  </si>
  <si>
    <t xml:space="preserve">Основное мероприятие 3. Обеспечение содействия  подготовке квалифицированных кадров для предприятий АПК региона.
</t>
  </si>
  <si>
    <t>МРСХ МО,             
предприятия АПК</t>
  </si>
  <si>
    <t>2.3.1.</t>
  </si>
  <si>
    <t>Организация работы по направлению на обучение граждан в целях подготовки квалифицированных кадров для предприятий АПК региона</t>
  </si>
  <si>
    <t>Количество абитуриентов направленных на обучение от Мурманской области не мене 3-х человек ежегодно</t>
  </si>
  <si>
    <t>3.</t>
  </si>
  <si>
    <t>3.1.1.</t>
  </si>
  <si>
    <t xml:space="preserve">Организация и проведение проверок по исполнению хозяйствующими субъектами требований ветеринарного законодательства  </t>
  </si>
  <si>
    <t>Пресечение и (или) устранение последствий выявленных нарушений требований  законодательства в области ветеринарии</t>
  </si>
  <si>
    <t>3.1.2.</t>
  </si>
  <si>
    <t>Регистрация и ведение реестра специалистов в области ветеринарии, занимающихся предпринимательской деятельностью на территории Мурманской области</t>
  </si>
  <si>
    <t>Регистрация в установленные сроки ветеринарных специалистов, осуществляющих предпринимательскую деятельность</t>
  </si>
  <si>
    <t>3.1.3.</t>
  </si>
  <si>
    <t>Проведение ветеринарно-санитарного обследования объектов, подконтрольных государственной ветеринарной службе Мурманской области</t>
  </si>
  <si>
    <t>Своевременное проведение ветеринарно-санитарных обследований подконтрольных объектов и выдача заключения об их соответствии (не менее 100 ед. в год)</t>
  </si>
  <si>
    <t>3.1.4.</t>
  </si>
  <si>
    <t>Выдача разрешения на вывоз (ввоз) за (в) пределы Мурманской области животных, продукции и грузов, подконтрольных государственной ветеринарной службе,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t>
  </si>
  <si>
    <t xml:space="preserve">Выдача или отказ в выдаче разрешений на вывоз (ввоз) за (в) пределы Мурманской области животных, продукции и грузов, подконтрольных государственной ветеринарной службе (не менее 200 ед. в год) </t>
  </si>
  <si>
    <t>3.1.5.</t>
  </si>
  <si>
    <t>Выдача заключения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t>
  </si>
  <si>
    <t>3.1.6.</t>
  </si>
  <si>
    <t>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</si>
  <si>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Своевременное 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</si>
  <si>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Основное мероприятие 2. Предупреждение и ликвидация болезней животных и проведение ветеринарно-санитарной экспертизы пищевых продуктов животного происхождения</t>
  </si>
  <si>
    <t>Комитет по ветеринарии МО, ГОБВУ</t>
  </si>
  <si>
    <t>3.2.1.</t>
  </si>
  <si>
    <t>Меры по предотвращению заноса и распространения АЧС на территории Мурманской области</t>
  </si>
  <si>
    <t>Благополучие территории Мурманской области по африканской чуме свиней</t>
  </si>
  <si>
    <t>3.2.2.</t>
  </si>
  <si>
    <t>Осуществление социальной поддержки ветеринарных специалистов, работающих в сельских населенных пунктах или поселках городского типа</t>
  </si>
  <si>
    <t>Предоставление социальной поддержки 
ветеринарным специалистам, работающим в сельских населенных пунктах или поселках городского типа (компенсация расходов по оплате коммунальных услуг)</t>
  </si>
  <si>
    <t>Осуществлена социальная поддержка 
11 ветеринарным специалистам, работающим в сельских населенных пунктах или поселках городского типа</t>
  </si>
  <si>
    <t>3.2.3.</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</si>
  <si>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</si>
  <si>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Обеспечение своевременной оплаты расходов,
 связанных с оплатой проезда и провоза багажа к месту использования отпуска и обратно</t>
  </si>
  <si>
    <t>3.2.4.</t>
  </si>
  <si>
    <t>Субсидия на финансовое обеспечение выполнения государственного задания</t>
  </si>
  <si>
    <t>Проведение: плановых и вынужденных вакцинаций, диагностических и лабораторных исследований на особо опасные болезни животных (птиц) и болезни общие для человека и животных (птиц); ветеринарно-санитарных мероприятий; ветеринарно-санитарной экспертизы сырья и продукции животного происхождения на трихинеллез; учета и контроля за состоянием скотомогильников включая сибиреязвенные; государственного ветеринарного мониторинга остатков запрещенных и вредных веществ в организме живых животных и продуктах животного происхождения; ветеринарных обследований, связанных с содержанием животных; оформление ветеринарных сопроводительных документов.</t>
  </si>
  <si>
    <t>3.3.1.</t>
  </si>
  <si>
    <t>Осуществление текущего ремонта сибиреязвенных скотомогильников и текущего, капитального ремонта объектов недвижимости</t>
  </si>
  <si>
    <t>Поддержание обустройства сибиреязвенных скотомогильников в соответствии с ветеринарно-санитарными требованиями;
своевременное проведение текущего, капитального ремонта зданий государственной ветеринарной службы</t>
  </si>
  <si>
    <t>3.3.2.</t>
  </si>
  <si>
    <t>Приобретение препаратов, инвентаря, оборудования, автотранспорта для ветеринарных учреждений</t>
  </si>
  <si>
    <t>Создание необходимых условий для выполнения в полном объеме противоэпизоотических и ветеринарно-санитарных мероприятий</t>
  </si>
  <si>
    <t>3.3.3.</t>
  </si>
  <si>
    <t>Создание, развитие и сопровождение информационных систем в ветеринарных учреждениях и их структурных подразделениях</t>
  </si>
  <si>
    <t>Обеспечение ветеринарных учреждений и их структурных подразделений необходимыми программно-техническими средствами</t>
  </si>
  <si>
    <t>3.3.4.</t>
  </si>
  <si>
    <t>Организация работы стационарных или мобильных ветеринарных пунктов в муниципальных образованиях</t>
  </si>
  <si>
    <t xml:space="preserve">Организация работы стационарных или мобильных ветеринарных пунктов, не менее чем в одном отдаленном муниципальном образовании 
</t>
  </si>
  <si>
    <t>Комитет по ветеринарии МО, ОМСУ</t>
  </si>
  <si>
    <t>3.4.1.</t>
  </si>
  <si>
    <t xml:space="preserve">Отлов и содержание безнадзорных животных (субвенция бюджетам муниципальных образований) </t>
  </si>
  <si>
    <t>Обеспечение ОМСУ проведения мероприятий по регулированию численности безнадзорных животных</t>
  </si>
  <si>
    <t>3.4.2.</t>
  </si>
  <si>
    <t>Мероприятие будет реализовано в 4 квартале.</t>
  </si>
  <si>
    <t>Организация осуществления органами местного самоуправления государственных полномочий по отлову и содержанию безнадзорных животных (субвенция бюджетам муниципальных образований)</t>
  </si>
  <si>
    <t>Организация ОМСУ  мероприятий по регулированию численности безнадзорных животных</t>
  </si>
  <si>
    <t>3.4.3.</t>
  </si>
  <si>
    <t xml:space="preserve">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t>
  </si>
  <si>
    <t>Ежегодное проведение проверок исполнения ОМСУ переданных государственных полномочий по отлову и содержанию безнадзорных животных в соответствии с утвержденным планом</t>
  </si>
  <si>
    <t>4.</t>
  </si>
  <si>
    <t>МРСХ МО, рыбодобывающие, рыбоперерабатывающие предприятия, предприятия аквакультуры Мурманской области</t>
  </si>
  <si>
    <t xml:space="preserve">Основное мероприятие 1. Организация рыболовства в прибрежной зоне и пресноводных объектах области </t>
  </si>
  <si>
    <t>1. Количество сформированных рыбопромысловых участков (нарастающим итогом). 
 2. Объем выделенных водных биоресурсов  для прибрежного, промышленного рыболовства в пресноводных объектах, любительского и спортивного рыболовства, традиционного рыболовства КМНС в Мурманской области</t>
  </si>
  <si>
    <t>МРСХ МО, ФГБНУ "ПИНРО", рыбодобывающие, рыбоперерабатывающие предприятия Мурманской области, представители коренных малочисленных народов Севера (саами) и их общины</t>
  </si>
  <si>
    <t>4.1.1.</t>
  </si>
  <si>
    <t>4.1.2.</t>
  </si>
  <si>
    <t>Осуществление организационного и технического обеспечения деятельности Комиссии по определению границ рыбопромысловых участков Мурманской области</t>
  </si>
  <si>
    <t>Подготовка информационных материалов, организация работы Комиссии по определению границ рыбопромысловых участков Мурманской области; проведение не менее 2 заседаний в год</t>
  </si>
  <si>
    <t>МРСХ МО, ФГБНУ "ПИНРО"</t>
  </si>
  <si>
    <t>4.1.3.</t>
  </si>
  <si>
    <t>Согласование перечня рыбопромысловых участков Мурманской области и направление его на утверждение в Правительство Мурманской области</t>
  </si>
  <si>
    <t>Подготовка материалов по проектам границ рыбопромысловых участков,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нормативно-правового акта Правительства Мурманской области об утверждении границ рыбопромысловых участков</t>
  </si>
  <si>
    <t>4.1.4.</t>
  </si>
  <si>
    <t>Осуществление организационного и технического обеспечения деятельности Территориального рыбохозяйственного совета Мурманской области</t>
  </si>
  <si>
    <t>Обеспечение работы Территориального рыбохозяйственного совета Мурманской области; проведение не менее 1 заседания в год</t>
  </si>
  <si>
    <t>4.1.5.</t>
  </si>
  <si>
    <t>МРСХ МО, рыбодобывающие предприятия Мурманской области</t>
  </si>
  <si>
    <t>4.1.6.</t>
  </si>
  <si>
    <t>4.1.7.</t>
  </si>
  <si>
    <t>Выделение пользователям квот (объемов) водных биоресурсов для осуществления промышленного рыболовства в пресноводных объектах области</t>
  </si>
  <si>
    <t xml:space="preserve">Рассмотрение заявок пользователей на предоставление водных биоресурсов; выделение квот (объемов) добычи водных биоресурсов в объеме не менее 50 тонн </t>
  </si>
  <si>
    <t>4.1.8.</t>
  </si>
  <si>
    <t>Предоставление в пользование рыбопромысловых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</si>
  <si>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Проведение не менее 2 конкурсов в год; заключение по итогам конкурсов договоров о предоставлении рыбопромысловых участков</t>
  </si>
  <si>
    <t>МРСХ МО, рыбодобывающие предприятия Мурманской области, представители коренных малочисленных народов Севера (саами) и их общины</t>
  </si>
  <si>
    <t>4.1.9.</t>
  </si>
  <si>
    <t>Подготовка предложений по определению общих допустимых уловов применительно к квотам добычи водных биоресурсов</t>
  </si>
  <si>
    <t>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t>
  </si>
  <si>
    <t>Выделение пользователям квот (объемов) водных биоресурсов для осуществления любительского и спортивного рыболовства в пресноводных объектах области</t>
  </si>
  <si>
    <t>Рассмотрение заявок пользователей на предоставление водных биоресурсов; выделение квот (объемов) добычи водных биоресурсов в объеме не менее 30 тонн</t>
  </si>
  <si>
    <t>Осуществление организационного и технического обеспечения деятельности Комиссии по регулированию добычи анадромных видов рыб в Мурманской области</t>
  </si>
  <si>
    <t>Рассмотрение заявок, организация работы Комиссии по регулированию добычи анадромных видов рыб в Мурманской области;  проведение не менее 1 заседания в год</t>
  </si>
  <si>
    <t>Распределение квот (объемов)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</si>
  <si>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 xml:space="preserve">Рассмотрение заявок на предоставление водных биоресурсов; выделение квот (объемов) добычи водных биоресурсов представителям саами в объеме не менее 375 тонн </t>
  </si>
  <si>
    <t>МРСХ МО, представители коренных малочисленных народов Севера (саами) и их общины</t>
  </si>
  <si>
    <t>1.Число рыбоперерабатывающих организаций, получивших государственную финансовую поддержку
2. Объем введенных мощностей на объектах рыбопереработки, построенных (реконструированных, модернизированных) с государственной поддержкой</t>
  </si>
  <si>
    <t>Мероприятие носит заявительный характер. Все поступившие  документы рассмотрены. Выполнение мероприятия продолжится в течение III-IV кв.</t>
  </si>
  <si>
    <r>
      <t>Сведения о ходе реализации мероприятий государственной программы «Развитие рыбного и сельского хозяйства, и регулирование рынков сельскохозяйственной продукции, сырья и продовольствия» за</t>
    </r>
    <r>
      <rPr>
        <sz val="14"/>
        <color rgb="FFFF0000"/>
        <rFont val="Times New Roman"/>
        <family val="1"/>
        <charset val="204"/>
      </rPr>
      <t xml:space="preserve">  9 месяцев</t>
    </r>
    <r>
      <rPr>
        <sz val="14"/>
        <rFont val="Times New Roman"/>
        <family val="1"/>
        <charset val="204"/>
      </rPr>
      <t xml:space="preserve"> 2018 года</t>
    </r>
  </si>
  <si>
    <t>Субсидия предоставляется по факту приобретения и расходования семян.</t>
  </si>
  <si>
    <t>За 9 месяцев 2018 года проведено 122 проверки, из них в соответствии с планом – 57. В связи с выявленными нарушениями требований ветеринарного законодательства выдано 70 предписаний, составлено 164 протокола об административных правонарушениях, назначено 109 административных наказания в виде штрафа, 4 - в виде предупреждения. 
Наложено административных штрафов на общую сумму 402,2 тыс. руб.  
 Материалы 44 дел об административных правонарушениях переданы в административные комиссии для рассмотрения по существу.</t>
  </si>
  <si>
    <t>На 01.10.2018  4 ветеринарных специалиста обратились в Комитет для их  регистрации, которые были зарегистрированы в установленные административным регламентом сроки, в т.ч. 1 ИП - переоформлено свидетельство.</t>
  </si>
  <si>
    <t xml:space="preserve">Проведено 67 ветеринарно-санитарных обследований. Выявлены 10 хозяйствующих субъектов, не соответствующих ветеринарно-санитарным требованиям. </t>
  </si>
  <si>
    <t xml:space="preserve">Рассмотрено 177 заявлений на выдачу разрешений на вывоз (ввоз) за (в) пределы Мурманской области животных, продукции и грузов, подконтрольных государственной ветеринарной службе. Выдано 162 разрешения, отказано в 15 случаях. </t>
  </si>
  <si>
    <t>Оформлено 4 заключения, из которых 1 - о запрещении использования продукции по назначению (59298 кг корма для продуктивных животных направлено на уничтожение)</t>
  </si>
  <si>
    <t xml:space="preserve">Своевременно согласовано по 47 заявлениям, по 11 заявлениям отказано. </t>
  </si>
  <si>
    <t>Постановлением Губернатора Мурманской области от 19.07.2018 № 73-ПГ в регионе установлены ограничительные мероприятия по африканской чуме свиней в связи с ввозом инфицированной свноводческой продукции.
Закуплены тест-системы и реагенты для выявления вируса АЧС; пробирки вакуумные и иглы, бирки ушные, перчатки.</t>
  </si>
  <si>
    <t>Реализация части мероприятий запланирована в 4 квартале 2018 г.  (заключены договоры на поставку дератизационных, дезинфицирующих средств, одноразовых комбинезов</t>
  </si>
  <si>
    <t>Произведены выплаты 47 сотрудникам учреждений для оплаты проезда к месту использования отпуска и обратно</t>
  </si>
  <si>
    <t>Проведено: плановых вакцинаций 37,111 тыс.гол.; вынужденных вакцинаций- 5,6 тыс.гол; диагностических исследований 37888 (в том числе отбор проб), лабораторных исследований на особо опасные болезни животных (птиц) и болезни общие для человека и животных (птиц) - 25102 исследований; ветеринарно-санитарных мероприятий - дезинфекция 130470 кв.м; ветеринарно-санитарной экспертизы сырья и продукции животного происхождения на трихинеллез - 6692 экспертиз; проведен государственный ветеринарный мониторинг остатков запрещенных и вредных веществ в организме живых животных и продуктах животного происхождения (отобрано 12 проб при плане-15, по которым проведено 80 исследований, при плане 100); проведено 810 ветеринарных обследования, связанных с содержанием животных; оформлено 1723203 шт. ветеринарных сопроводительных документов при плане - 900000.</t>
  </si>
  <si>
    <t>ГОБВУ "Мурманская облСББЖ": выполнены работы по текущему ремонту сибиреязвенного скотомогильника (Кольский район);
заключены договоры на проведение ремонта помещений ветеринарного участка в ЗАТО г.Заозерск, на проведение ремонта сибиреязвенного скотомогильника в г.п. Никель.
ГОБВУ "Мурманская облветлаборатория": проведен ремонт в здании радиологии, диагностическом отделе ветеринарной лаборатории</t>
  </si>
  <si>
    <t xml:space="preserve">Реализация части мероприятий запланирована в 4 квартале 2018 г. 
 Работы по ремонту объектов недвижимости в лаборатории завершены в сентябре 2018 г., оплата произведена в октябре 2018 г. на сумму 635 тыс.руб.;
 Заключены договоры на выполнение работ по ремонту помещений ветеринарного участка в ЗАТО г.Заозерск, скотомогильника в г.п. Никель со сроком исполнения в 4 квартале 2018 г. </t>
  </si>
  <si>
    <t>ГОБВУ "Мурманская облСББЖ": приобретены материальные запасы для осуществления мероприятий в целях профилактики и борьбы с особо опасными заболеваниями животных (вакуумные системы для забора крови, бирки для идентификации животных). 
ГОБВУ "Мурманская облветлаборатория": приобретено лабораторное оборудование ИФА анализатор,
 лабораторная посудомоечная машина, облучатель-рециркулятор.</t>
  </si>
  <si>
    <t>Обеспечено сопровождение, обновление, настройка программного обеспечения учреждений. Проведены профилактика и ремонт оргтехники.
Заключены договоры на обновление программного обеспечения со сроком исполнения в 4 квартале 2018 г.</t>
  </si>
  <si>
    <t>Реализация части мероприятий запланирована в 4 квартале 2018 г. в соответствии с условиями заключенных договоров.
Заключены договоры в сентябре 2018 г. со сроком исполнения в октябре месяце 2018 г.</t>
  </si>
  <si>
    <t>За 9 месяцев 2018 года фактически отловлено 5721 голов безнадзорных животных, что составило 74,9 % от годового прогнозируемого количества</t>
  </si>
  <si>
    <t xml:space="preserve">Перечисление межбюджетных трансфертов (субвенций) производится в соответствии с фактически поступившими заявками от ОМСУ Мурманской области; причины низкого показателя фактического количества отловленных безнадзорных животных по сравнению с прогнозируемым следующие: 
- погодные условия: интенсивные осадки и низкая температура воздуха (животные прячутся, замерзают фармокологические препараты);
- большое количество объектов закрытого типа, на территории которых доступ закрыт для отлавливающих организаций. 
 </t>
  </si>
  <si>
    <t xml:space="preserve">На 01.10.2018 года проведено 6 проверок ОМСУ. В результате мероприятий по контролю администрации г. Мурманска, г.п. Умба  выданы предписания. 
Проведен контроль выполнения администрациями г.п. Никель и г.п. Кандалакша ранее выданных предписаний (замечания устранены). </t>
  </si>
  <si>
    <t xml:space="preserve">Здание ДК возведено, ведутся внутренние отделочные работы. Завершение строительных работ - 01.12.2018. </t>
  </si>
  <si>
    <t xml:space="preserve">МРСХ МО,   Комитет по культуре и искусству МО, Минстрой МО,                   
администрация МО с.п. Варзуга Терского района </t>
  </si>
  <si>
    <t>Работы ведутся в соответсвии с графиком. Низкий процент освоения средств связан с тем, что плановыми объемами предусмотрено технологическое присоединение к электросетям (контракт от 29.08.2018) и средства на приобретение немонтируемого оборудования (резмещение закупки в октябре 2018 года).</t>
  </si>
  <si>
    <t>Информация о ходе работ на объектах капитального строительства за 9 месяцев 2018 года</t>
  </si>
  <si>
    <t>Здание ДК возведено, ведутся внутренние отделочные работы. Завершение работ - 01.12.2018. 
Работы ведутся в соответсвии с графиком. Низкий процент освоения средств связан с тем, что плановыми объемами предусмотрено технологическое присоединение к электросетям (контракт от 29.08.2018) и средства на приобретение немонтируемого оборудования (резмещение закупки в октябре 2018 года).</t>
  </si>
  <si>
    <t xml:space="preserve">Реализация части мероприятий запланирована в 4 квартале 2018 г. </t>
  </si>
  <si>
    <t xml:space="preserve">Выплаты производятся в соответствии с представленными документами по фактически понесенным хозяйствами затратам. В настоящее время вносятся изменения в ГП в части корректировки показателя и соответствующего перераспределения высвобождающихся средств. </t>
  </si>
  <si>
    <t>Средства по данной маправлению государственной поддержки будут сняты при уточнении бюджета по причине отсутствия потенциальных заемщиков.</t>
  </si>
  <si>
    <t>Причины низкой (менее 70%) степени освоения средств, невыполнения мероприятий</t>
  </si>
  <si>
    <t>Произведена выплата 2 КФХ (реализовано 25 тонн мяса КРС)</t>
  </si>
  <si>
    <t xml:space="preserve">Оборудование для племенного животноводства планируестся к приобретению в 4 квартале 2018 года </t>
  </si>
  <si>
    <t>Выплаты производятся в соответствии с кассовым планом, утвержденным МСХ России. Причиной низкого освоения средств явилось непредоставление пакета документов получателями субсидии</t>
  </si>
  <si>
    <t>Перечисление субсидии производится в соответствии с фактически предоставленными документами</t>
  </si>
  <si>
    <t>Выплаты производятся по фактически представленным документам.</t>
  </si>
  <si>
    <t>Выплаты производятся по фактически представленным документам. Документов для осуществления выплаты не предоставлялось.</t>
  </si>
  <si>
    <t>Заседании Комиссии по определению границ рыбопромысловых участков проведено 22.09.2018. Рассмотрены проекты границ 12 РПУ, согласованы 4 РПУ. По одному РПУ уточнены границы.</t>
  </si>
  <si>
    <t xml:space="preserve">Рассмотрены заявления 16 пользователей на предоставление водных биоресурсов для осуществления промышленного рыболовства. Заключено 129 договор, на основании которых предоставлено 164,9 тонн водных биоресурсов </t>
  </si>
  <si>
    <t>Выполнение мероприятия продолжится в IV кв.</t>
  </si>
  <si>
    <t>Рассмотрены 1381 заявки представителей коренных малочисленных народов Севера на предоставление квот водных биоресурсов; 1375 представителям саами выделено 375 тонн водных биоресурсов (300 тонн трески и 75 тонн пикши) (приказ МРСХ МО от 04.04.2018 № 43).</t>
  </si>
  <si>
    <t>Выполнение мероприятия продолжится в течение IV кв.</t>
  </si>
  <si>
    <t>Совместно с Минэкономразвития МО подготовлена и проведена 13-14 марта т.г.  V Международная конференция «Рыболовство в Арктике: современные вызовы, международные практики, перспективы». МРСХ проведена работа по организации открытия магазина "Портовый" ФГУП "Нацрыбресурс"</t>
  </si>
  <si>
    <t>Осуществлен сбор, анализ и обобщение сведений организаций аквакультуры Мурманской области   о производстве (выращивании) и реализации продукции промышленного рыбоводства за 2017 год, за I квартал и I полугодие 2018 года. Информация  введена в систему государственного информационного обеспечения в сфере сельского хозяйства Минсельхоза России в части рыбоводства</t>
  </si>
  <si>
    <t>Сформирован и представлен в Минэкономразвития МО  прогноз развития рыбохозяйственного комплекса на период до 2025 года</t>
  </si>
  <si>
    <t>Позднее принятие регионального нормативно-правового акта, учитывающего изменения в правила субсидирования, внесенных на федеральном уровне, в связи с необходимостью разъяснений норм, имеющих неоднозначное толкование. Мероприятие носит заявительный характер, выполнение продолжится IV кв.</t>
  </si>
  <si>
    <t>Проверены документы, предоставленные одним предприятием, на предмет соблюдения условий, целей и порядка субсидирования по 3 кредитным договорам, проверены 18 расчетов размера субсидии</t>
  </si>
  <si>
    <t>Выполнение мероприятия запланировано на на IV кв.</t>
  </si>
  <si>
    <t>Определен участок береговой полосы водных объектов, на котором необходимы мероприятия по очистке от мусора. 
Заключены договоры на оказание услуг по очистке береговой полосы 
водного объекта рыбохозяйственного значения от мусора с ООО «Аква-сервис» и ООО «ЮКОЛ»</t>
  </si>
  <si>
    <t>Завершение выполнения мероприятия запланировано на IV кв.</t>
  </si>
  <si>
    <t>Работы по отсадке производителей водных биоресурсов, отбору половых продуктов, закладке икры, выращиванию молоди рыб генерации 2017 года будут производиться в IV квартале</t>
  </si>
  <si>
    <t>Код 
ГРБС</t>
  </si>
  <si>
    <t xml:space="preserve"> 2.2.3</t>
  </si>
  <si>
    <t>Строительство спортивной площадки (ул. Школьная, с. Тулома)</t>
  </si>
  <si>
    <t>МРСХ МО, АСП Тулома Кольского района</t>
  </si>
  <si>
    <t>937,8 кв метров благоустроенная площадь</t>
  </si>
  <si>
    <t xml:space="preserve">ОБ </t>
  </si>
  <si>
    <t xml:space="preserve">ФБ </t>
  </si>
  <si>
    <t xml:space="preserve"> 2.2.2</t>
  </si>
  <si>
    <t>Вступительные испытания прошли 2 абитуриента от Мурманской области, зачислены на 1 курс.</t>
  </si>
  <si>
    <t>Произведена выплата четырем сельским семьям, приобретены квартиры общей площадь.160,9 кв.м</t>
  </si>
  <si>
    <t>Поступили докумены от одной сельской семьи</t>
  </si>
  <si>
    <t>Перечисление субсидии будет осуществлено в ноябре 2018 года</t>
  </si>
  <si>
    <t>За 9 месяцев 2018 года сельскохозяйственными товаропроизводителями с применением механизма субсидирования из регионального бюджета приобретено 29 единиц с/х техники.</t>
  </si>
  <si>
    <t>Выплачено 2 гранта двум вновь созданным КФХ</t>
  </si>
  <si>
    <t>Площадь сельхозугодий, на которых проведены мелиоративные мероприятия, 0,034 тыс. га</t>
  </si>
  <si>
    <t>Сохранение производства и реализации на территории Мурмаснской области субсидируемой продукции животноводства, в том числе молока в количестве не менее 11 тыс. тонн и яиц куриных в количестве не менее 5000 тыс. штук ежегодно.</t>
  </si>
  <si>
    <t>Сохранение производства и реализации на территории Мурмаснской области субсидируемой продукции животноводства, в том числе молока в количестве не менее 1,6 тыс. тонн и яиц перепелиных в количестве не менее 1800 тыс. штук ежегодно.</t>
  </si>
  <si>
    <t>Кол-во семей, улучшивших жилищные условия в рамках реализации мероприятий подпрограммы не менее 2 ежегодно</t>
  </si>
  <si>
    <t>В рамках договора о сотрудничестве Вологодской молочно-хозяйственной академией им. Верещагина предоставлено 2 целевых места для абитуриентов Мурманской области (по направлению ветеринария и технологические машины и оборудования пищевых производств)Вступительные испытания прошли 2 абитуриента от Мурманской области, зачислены на 1 курс.</t>
  </si>
  <si>
    <t>Субсидия предоставляется по факту приобретения и расходования семян. За 9 месяцев 2018 года выплаты произведены 5 хозяйствам , в соответствии с приказом МРСХ МО</t>
  </si>
  <si>
    <t>Произведена выплата 1 хозяйству, фактические результаты оцениаются по итога года</t>
  </si>
  <si>
    <t>Произведена выплата 6 сельскохозяйственным предприятиям.субсидируемой продукции животноводства, в том числе молока в количестве 10,5 тыс. тонн и яиц куриных в количестве 6426,3 тыс. штук.</t>
  </si>
  <si>
    <t xml:space="preserve">Произведена выплата 8 КФХ, субсидирована продукция животноводства в том числе: молоко 0,9 тыс. тонн,  яйцо 1,051 тыс. штук. Выплата другим получателям не производилась в связи с предоставлением получателями субсидии неполного пакета документов.  </t>
  </si>
  <si>
    <t>По итогам проведенного конкурса, выплата произведена только 2 КФХ</t>
  </si>
  <si>
    <t>Объявлен конкурс, подача документов завершмтся 22 октября 2018 года</t>
  </si>
  <si>
    <t>Основное мероприятие 2. Оказание государственной поддержки предприятиям региона, осуществляющим береговую переработку водных биоресурсов</t>
  </si>
  <si>
    <t>Предоставление субсидии на возмещение части затрат на уплату процентов по кредитным договорам предприятиям, осуществляющим переработку водных биоресурсов или создание береговых производственных мощностей поп переработке водных биоресурсов</t>
  </si>
  <si>
    <t>В Правительство РФ (Медведеву Д.А., Ткачеву А.Н.) направлены обращения о мерах обеспечения сырьем рыбоперерабатывающих мощностей, в том числе создаваемых в рамках инвестиционных проектов. Осуществлено взаимодействие с федеральными органами государственной власти по вопросу существующих мер господдержки субъектам рыбохозяйственного комплекса.  Информация о мерах государственной поддержки инвестиционной деятельности, предоставляемых на федеральном уровне, размещена на сайте МРСХ МО и Инвестиционном портале МО</t>
  </si>
  <si>
    <t>Материалы о ходе реализации инвестиционных проектов в сфере аквакультуры подготовлены  и направлены в Министерство развития промышленности и предпринимательства Мурманской области (№ 13-02/32-АИ от 10.01.2018; № 13-02/885-АА от 06.04.2018), в Департамент регионального развития Министерства экономического развития Российской Федерации (№ 13-02/344-АИ от 07.02.2018), в Департамент регулирования в сфере рыбного хозяйства и аквакультуры (рыбоводства) Минсельхоза России (№ 13-02/351-АИ от 07.02.2018), Департамент информационной политики и специальных проектов
Минсельхоза России (от 12.09.2018 13-02/2266-АИ)</t>
  </si>
  <si>
    <t>Доля организаций, предоставивших сведения для проведения оценки эффективности региональных налоговых льгот, в общем количестве организаций рыбохозяйственного комплекса, воспользовавшихся льготой, составила 100%</t>
  </si>
  <si>
    <t>В результате работы, проведенной в целях создания рыбохозяйственного кластера, в том числе консультации с предприятиями – потенциальными участниками кластера,  выявила отсутствие заинтересованности в кластерной консолидации. Формализация существующего взаимодействия субъектов рыбохозяйственного комплекса в кластерный вид не даст положительного экономического эффекта. Готовятся предложения об исключении мероприятия из Плана реализации госпрограммы</t>
  </si>
  <si>
    <t>Реализация мероприятия проводится в течении года</t>
  </si>
  <si>
    <t xml:space="preserve">Подготовка и выдача заключений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
 </t>
  </si>
  <si>
    <t>ГОБВУ "Мурманская облСББЖ" мероприятия по приобретению в 4 кв. будут продолжены</t>
  </si>
  <si>
    <t>Мероприятия продолжатся в 4 кв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</si>
</sst>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р_._-;\-* #,##0.00_р_._-;_-* &quot;-&quot;??_р_._-;_-@_-"/>
    <numFmt numFmtId="165" formatCode="0.0"/>
    <numFmt numFmtId="166" formatCode="0.0%"/>
    <numFmt numFmtId="167" formatCode="#,##0.0"/>
    <numFmt numFmtId="168" formatCode="#,##0.00_ ;\-#,##0.00\ "/>
  </numFmts>
  <fonts count="55" x14ac:knownFonts="1">
    <font>
      <sz val="11"/>
      <color theme="1"/>
      <name val="Calibri"/>
      <family val="2"/>
      <charset val="204"/>
      <scheme val="minor"/>
    </font>
    <font>
      <sz val="8"/>
      <name val="Times New Roman"/>
      <family val="1"/>
      <charset val="204"/>
    </font>
    <font>
      <sz val="10"/>
      <name val="Arial"/>
      <family val="2"/>
      <charset val="204"/>
    </font>
    <font>
      <sz val="11"/>
      <name val="Times New Roman"/>
      <family val="1"/>
      <charset val="204"/>
    </font>
    <font>
      <sz val="12"/>
      <name val="Times New Roman"/>
      <family val="1"/>
      <charset val="204"/>
    </font>
    <font>
      <sz val="12"/>
      <color indexed="8"/>
      <name val="Times New Roman"/>
      <family val="1"/>
      <charset val="204"/>
    </font>
    <font>
      <sz val="12"/>
      <color indexed="8"/>
      <name val="Calibri"/>
      <family val="2"/>
      <charset val="204"/>
    </font>
    <font>
      <sz val="14"/>
      <color indexed="8"/>
      <name val="Calibri"/>
      <family val="2"/>
      <charset val="204"/>
    </font>
    <font>
      <sz val="10"/>
      <color indexed="8"/>
      <name val="Times New Roman"/>
      <family val="1"/>
      <charset val="204"/>
    </font>
    <font>
      <strike/>
      <sz val="12"/>
      <color indexed="10"/>
      <name val="Calibri"/>
      <family val="2"/>
      <charset val="204"/>
    </font>
    <font>
      <strike/>
      <sz val="14"/>
      <color indexed="10"/>
      <name val="Calibri"/>
      <family val="2"/>
      <charset val="204"/>
    </font>
    <font>
      <b/>
      <sz val="12"/>
      <color indexed="8"/>
      <name val="Times New Roman"/>
      <family val="1"/>
      <charset val="204"/>
    </font>
    <font>
      <sz val="11"/>
      <color indexed="8"/>
      <name val="Calibri"/>
      <family val="2"/>
      <charset val="204"/>
    </font>
    <font>
      <b/>
      <sz val="8"/>
      <name val="Times New Roman"/>
      <family val="1"/>
      <charset val="204"/>
    </font>
    <font>
      <sz val="14"/>
      <name val="Times New Roman"/>
      <family val="1"/>
      <charset val="204"/>
    </font>
    <font>
      <sz val="11"/>
      <name val="Calibri"/>
      <family val="2"/>
      <charset val="204"/>
    </font>
    <font>
      <b/>
      <sz val="10"/>
      <name val="Times New Roman"/>
      <family val="1"/>
      <charset val="204"/>
    </font>
    <font>
      <sz val="10"/>
      <name val="Times New Roman"/>
      <family val="1"/>
      <charset val="204"/>
    </font>
    <font>
      <sz val="10"/>
      <name val="Calibri"/>
      <family val="2"/>
      <charset val="204"/>
    </font>
    <font>
      <sz val="10"/>
      <name val="Arial Cyr"/>
      <charset val="204"/>
    </font>
    <font>
      <sz val="11"/>
      <name val="Calibri"/>
      <family val="2"/>
      <charset val="204"/>
    </font>
    <font>
      <sz val="11"/>
      <color indexed="8"/>
      <name val="Times New Roman"/>
      <family val="1"/>
      <charset val="204"/>
    </font>
    <font>
      <b/>
      <sz val="11"/>
      <color indexed="8"/>
      <name val="Times New Roman"/>
      <family val="1"/>
      <charset val="204"/>
    </font>
    <font>
      <sz val="12"/>
      <color indexed="8"/>
      <name val="Times New Roman"/>
      <family val="2"/>
      <charset val="204"/>
    </font>
    <font>
      <sz val="12"/>
      <color indexed="9"/>
      <name val="Times New Roman"/>
      <family val="2"/>
      <charset val="204"/>
    </font>
    <font>
      <sz val="12"/>
      <color indexed="62"/>
      <name val="Times New Roman"/>
      <family val="2"/>
      <charset val="204"/>
    </font>
    <font>
      <b/>
      <sz val="12"/>
      <color indexed="63"/>
      <name val="Times New Roman"/>
      <family val="2"/>
      <charset val="204"/>
    </font>
    <font>
      <b/>
      <sz val="12"/>
      <color indexed="52"/>
      <name val="Times New Roman"/>
      <family val="2"/>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2"/>
      <color indexed="8"/>
      <name val="Times New Roman"/>
      <family val="2"/>
      <charset val="204"/>
    </font>
    <font>
      <b/>
      <sz val="12"/>
      <color indexed="9"/>
      <name val="Times New Roman"/>
      <family val="2"/>
      <charset val="204"/>
    </font>
    <font>
      <b/>
      <sz val="18"/>
      <color indexed="56"/>
      <name val="Cambria"/>
      <family val="2"/>
      <charset val="204"/>
    </font>
    <font>
      <sz val="12"/>
      <color indexed="60"/>
      <name val="Times New Roman"/>
      <family val="2"/>
      <charset val="204"/>
    </font>
    <font>
      <sz val="12"/>
      <color indexed="20"/>
      <name val="Times New Roman"/>
      <family val="2"/>
      <charset val="204"/>
    </font>
    <font>
      <i/>
      <sz val="12"/>
      <color indexed="23"/>
      <name val="Times New Roman"/>
      <family val="2"/>
      <charset val="204"/>
    </font>
    <font>
      <sz val="12"/>
      <color indexed="52"/>
      <name val="Times New Roman"/>
      <family val="2"/>
      <charset val="204"/>
    </font>
    <font>
      <sz val="12"/>
      <color indexed="10"/>
      <name val="Times New Roman"/>
      <family val="2"/>
      <charset val="204"/>
    </font>
    <font>
      <sz val="12"/>
      <color indexed="17"/>
      <name val="Times New Roman"/>
      <family val="2"/>
      <charset val="204"/>
    </font>
    <font>
      <sz val="11"/>
      <color theme="1"/>
      <name val="Calibri"/>
      <family val="2"/>
      <charset val="204"/>
      <scheme val="minor"/>
    </font>
    <font>
      <sz val="14"/>
      <color rgb="FFFF0000"/>
      <name val="Times New Roman"/>
      <family val="1"/>
      <charset val="204"/>
    </font>
    <font>
      <sz val="8"/>
      <color theme="1"/>
      <name val="Times New Roman"/>
      <family val="1"/>
      <charset val="204"/>
    </font>
    <font>
      <sz val="11.5"/>
      <name val="Times New Roman"/>
      <family val="1"/>
      <charset val="204"/>
    </font>
    <font>
      <sz val="10.5"/>
      <name val="Times New Roman"/>
      <family val="1"/>
      <charset val="204"/>
    </font>
    <font>
      <b/>
      <sz val="10.5"/>
      <name val="Times New Roman"/>
      <family val="1"/>
      <charset val="204"/>
    </font>
    <font>
      <sz val="9"/>
      <name val="Times New Roman"/>
      <family val="1"/>
      <charset val="204"/>
    </font>
    <font>
      <sz val="9"/>
      <name val="Arial Cyr"/>
      <charset val="204"/>
    </font>
    <font>
      <sz val="10"/>
      <name val="Cambria"/>
      <family val="1"/>
      <charset val="204"/>
    </font>
    <font>
      <sz val="10.5"/>
      <name val="Arial Cyr"/>
      <charset val="204"/>
    </font>
    <font>
      <sz val="11"/>
      <name val="Arial Cyr"/>
      <charset val="204"/>
    </font>
    <font>
      <strike/>
      <sz val="10"/>
      <name val="Cambria"/>
      <family val="1"/>
      <charset val="204"/>
    </font>
    <font>
      <sz val="11"/>
      <name val="Calibri"/>
      <family val="2"/>
      <charset val="204"/>
      <scheme val="minor"/>
    </font>
    <font>
      <sz val="8"/>
      <color indexed="8"/>
      <name val="Times New Roman"/>
      <family val="1"/>
      <charset val="204"/>
    </font>
    <font>
      <b/>
      <sz val="8"/>
      <color indexed="8"/>
      <name val="Times New Roman"/>
      <family val="1"/>
      <charset val="204"/>
    </font>
  </fonts>
  <fills count="18">
    <fill>
      <patternFill patternType="none"/>
    </fill>
    <fill>
      <patternFill patternType="gray125"/>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20"/>
        <bgColor indexed="36"/>
      </patternFill>
    </fill>
    <fill>
      <patternFill patternType="solid">
        <fgColor indexed="49"/>
        <bgColor indexed="40"/>
      </patternFill>
    </fill>
    <fill>
      <patternFill patternType="solid">
        <fgColor indexed="53"/>
        <bgColor indexed="52"/>
      </patternFill>
    </fill>
    <fill>
      <patternFill patternType="solid">
        <fgColor indexed="47"/>
        <bgColor indexed="2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65"/>
        <bgColor indexed="64"/>
      </patternFill>
    </fill>
    <fill>
      <patternFill patternType="solid">
        <fgColor indexed="45"/>
        <bgColor indexed="29"/>
      </patternFill>
    </fill>
    <fill>
      <patternFill patternType="solid">
        <fgColor indexed="26"/>
        <bgColor indexed="9"/>
      </patternFill>
    </fill>
    <fill>
      <patternFill patternType="solid">
        <fgColor indexed="42"/>
        <bgColor indexed="27"/>
      </patternFill>
    </fill>
    <fill>
      <patternFill patternType="solid">
        <fgColor indexed="9"/>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5" fillId="8" borderId="1" applyNumberFormat="0" applyAlignment="0" applyProtection="0"/>
    <xf numFmtId="0" fontId="26" fillId="9" borderId="2" applyNumberFormat="0" applyAlignment="0" applyProtection="0"/>
    <xf numFmtId="0" fontId="27" fillId="9" borderId="1" applyNumberFormat="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0" borderId="6" applyNumberFormat="0" applyFill="0" applyAlignment="0" applyProtection="0"/>
    <xf numFmtId="0" fontId="32" fillId="10" borderId="7" applyNumberFormat="0" applyAlignment="0" applyProtection="0"/>
    <xf numFmtId="0" fontId="33" fillId="0" borderId="0" applyNumberFormat="0" applyFill="0" applyBorder="0" applyAlignment="0" applyProtection="0"/>
    <xf numFmtId="0" fontId="34" fillId="11" borderId="0" applyNumberFormat="0" applyBorder="0" applyAlignment="0" applyProtection="0"/>
    <xf numFmtId="0" fontId="19" fillId="12" borderId="0"/>
    <xf numFmtId="0" fontId="40" fillId="0" borderId="0"/>
    <xf numFmtId="0" fontId="40" fillId="0" borderId="0"/>
    <xf numFmtId="0" fontId="23" fillId="0" borderId="0"/>
    <xf numFmtId="0" fontId="2" fillId="0" borderId="0"/>
    <xf numFmtId="0" fontId="12" fillId="0" borderId="0"/>
    <xf numFmtId="0" fontId="35" fillId="13" borderId="0" applyNumberFormat="0" applyBorder="0" applyAlignment="0" applyProtection="0"/>
    <xf numFmtId="0" fontId="36" fillId="0" borderId="0" applyNumberFormat="0" applyFill="0" applyBorder="0" applyAlignment="0" applyProtection="0"/>
    <xf numFmtId="0" fontId="23" fillId="14" borderId="8" applyNumberFormat="0" applyAlignment="0" applyProtection="0"/>
    <xf numFmtId="9" fontId="2" fillId="0" borderId="0" applyFill="0" applyBorder="0" applyAlignment="0" applyProtection="0"/>
    <xf numFmtId="9" fontId="12" fillId="0" borderId="0" applyFon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164" fontId="2" fillId="0" borderId="0" applyFill="0" applyBorder="0" applyAlignment="0" applyProtection="0"/>
    <xf numFmtId="0" fontId="39" fillId="15" borderId="0" applyNumberFormat="0" applyBorder="0" applyAlignment="0" applyProtection="0"/>
  </cellStyleXfs>
  <cellXfs count="349">
    <xf numFmtId="0" fontId="0" fillId="0" borderId="0" xfId="0"/>
    <xf numFmtId="0" fontId="6" fillId="16" borderId="0" xfId="0" applyFont="1" applyFill="1"/>
    <xf numFmtId="0" fontId="5" fillId="0" borderId="0" xfId="0" applyFont="1" applyAlignment="1">
      <alignment horizontal="right" vertical="center"/>
    </xf>
    <xf numFmtId="0" fontId="6" fillId="0" borderId="0" xfId="0" applyFont="1"/>
    <xf numFmtId="0" fontId="9" fillId="0" borderId="0" xfId="0" applyFont="1"/>
    <xf numFmtId="0" fontId="5" fillId="0" borderId="0" xfId="0" applyFont="1" applyAlignment="1">
      <alignment horizontal="left" vertical="center"/>
    </xf>
    <xf numFmtId="0" fontId="9" fillId="16" borderId="0" xfId="0" applyFont="1" applyFill="1"/>
    <xf numFmtId="0" fontId="5" fillId="16" borderId="0" xfId="0" applyFont="1" applyFill="1" applyAlignment="1">
      <alignment horizontal="left" vertical="center"/>
    </xf>
    <xf numFmtId="0" fontId="6" fillId="16" borderId="0" xfId="0" applyFont="1" applyFill="1" applyAlignment="1">
      <alignment horizontal="left" vertical="center"/>
    </xf>
    <xf numFmtId="0" fontId="4" fillId="16" borderId="10" xfId="0" applyFont="1" applyFill="1" applyBorder="1" applyAlignment="1">
      <alignment vertical="center" wrapText="1"/>
    </xf>
    <xf numFmtId="0" fontId="4" fillId="16" borderId="10" xfId="0" applyFont="1" applyFill="1" applyBorder="1" applyAlignment="1">
      <alignment horizontal="left" vertical="center" wrapText="1"/>
    </xf>
    <xf numFmtId="49" fontId="4" fillId="16" borderId="10" xfId="0" applyNumberFormat="1" applyFont="1" applyFill="1" applyBorder="1" applyAlignment="1">
      <alignment horizontal="left" vertical="center" wrapText="1"/>
    </xf>
    <xf numFmtId="0" fontId="4" fillId="16" borderId="10" xfId="0" applyFont="1" applyFill="1" applyBorder="1" applyAlignment="1">
      <alignment horizontal="center" vertical="center" wrapText="1"/>
    </xf>
    <xf numFmtId="0" fontId="4" fillId="16" borderId="10" xfId="22" applyFont="1" applyFill="1" applyBorder="1" applyAlignment="1" applyProtection="1">
      <alignment horizontal="left" vertical="center" wrapText="1"/>
      <protection hidden="1"/>
    </xf>
    <xf numFmtId="49" fontId="4" fillId="16" borderId="10" xfId="22" applyNumberFormat="1" applyFont="1" applyFill="1" applyBorder="1" applyAlignment="1" applyProtection="1">
      <alignment horizontal="left" vertical="center" wrapText="1"/>
      <protection hidden="1"/>
    </xf>
    <xf numFmtId="49" fontId="4" fillId="16" borderId="10" xfId="0" applyNumberFormat="1" applyFont="1" applyFill="1" applyBorder="1" applyAlignment="1">
      <alignment horizontal="center" vertical="center" wrapText="1"/>
    </xf>
    <xf numFmtId="0" fontId="5" fillId="0" borderId="0" xfId="0" applyNumberFormat="1" applyFont="1" applyAlignment="1"/>
    <xf numFmtId="0" fontId="7" fillId="0" borderId="0" xfId="0" applyFont="1"/>
    <xf numFmtId="0" fontId="10" fillId="0" borderId="0" xfId="0" applyFont="1"/>
    <xf numFmtId="0" fontId="7" fillId="0" borderId="0" xfId="0" applyFont="1" applyAlignment="1">
      <alignment horizontal="center"/>
    </xf>
    <xf numFmtId="0" fontId="7" fillId="0" borderId="0" xfId="0" applyNumberFormat="1" applyFont="1" applyAlignment="1">
      <alignment horizontal="left" vertical="center"/>
    </xf>
    <xf numFmtId="0" fontId="5" fillId="0" borderId="0" xfId="0" applyFont="1" applyAlignment="1">
      <alignment vertical="center"/>
    </xf>
    <xf numFmtId="0" fontId="11" fillId="16" borderId="0" xfId="0" applyFont="1" applyFill="1" applyAlignment="1"/>
    <xf numFmtId="165" fontId="4" fillId="16" borderId="10" xfId="0" applyNumberFormat="1" applyFont="1" applyFill="1" applyBorder="1" applyAlignment="1">
      <alignment horizontal="center" vertical="center" wrapText="1"/>
    </xf>
    <xf numFmtId="0" fontId="17" fillId="17" borderId="0" xfId="0" applyFont="1" applyFill="1"/>
    <xf numFmtId="0" fontId="17" fillId="17" borderId="10" xfId="0" applyFont="1" applyFill="1" applyBorder="1" applyAlignment="1">
      <alignment horizontal="center" vertical="center" wrapText="1"/>
    </xf>
    <xf numFmtId="0" fontId="17" fillId="17" borderId="13" xfId="0" applyFont="1" applyFill="1" applyBorder="1" applyAlignment="1">
      <alignment horizontal="center" vertical="center" wrapText="1"/>
    </xf>
    <xf numFmtId="0" fontId="17" fillId="17" borderId="11" xfId="0" applyNumberFormat="1" applyFont="1" applyFill="1" applyBorder="1" applyAlignment="1">
      <alignment horizontal="center" vertical="center" wrapText="1"/>
    </xf>
    <xf numFmtId="0" fontId="17" fillId="17" borderId="12" xfId="0" applyNumberFormat="1" applyFont="1" applyFill="1" applyBorder="1" applyAlignment="1">
      <alignment horizontal="center" vertical="center" wrapText="1"/>
    </xf>
    <xf numFmtId="0" fontId="17" fillId="17" borderId="13" xfId="0" applyNumberFormat="1" applyFont="1" applyFill="1" applyBorder="1" applyAlignment="1">
      <alignment horizontal="center" vertical="center" wrapText="1"/>
    </xf>
    <xf numFmtId="0" fontId="17" fillId="17" borderId="11" xfId="0" applyFont="1" applyFill="1" applyBorder="1" applyAlignment="1">
      <alignment horizontal="center" vertical="center" wrapText="1"/>
    </xf>
    <xf numFmtId="0" fontId="17" fillId="17" borderId="12" xfId="0" applyFont="1" applyFill="1" applyBorder="1" applyAlignment="1">
      <alignment horizontal="center" vertical="center" wrapText="1"/>
    </xf>
    <xf numFmtId="0" fontId="17" fillId="17" borderId="13" xfId="0" applyFont="1" applyFill="1" applyBorder="1" applyAlignment="1">
      <alignment horizontal="center" vertical="center" wrapText="1"/>
    </xf>
    <xf numFmtId="0" fontId="17" fillId="17" borderId="10" xfId="0" applyFont="1" applyFill="1" applyBorder="1" applyAlignment="1">
      <alignment horizontal="center" vertical="center" wrapText="1"/>
    </xf>
    <xf numFmtId="0" fontId="0" fillId="17" borderId="10" xfId="0" applyFill="1" applyBorder="1" applyAlignment="1">
      <alignment horizontal="center" vertical="center" wrapText="1"/>
    </xf>
    <xf numFmtId="0" fontId="11" fillId="16" borderId="0" xfId="0" applyFont="1" applyFill="1" applyAlignment="1">
      <alignment horizontal="center" wrapText="1"/>
    </xf>
    <xf numFmtId="0" fontId="8" fillId="16" borderId="0" xfId="0" applyFont="1" applyFill="1" applyAlignment="1">
      <alignment horizontal="left" vertical="center" wrapText="1"/>
    </xf>
    <xf numFmtId="0" fontId="17" fillId="17" borderId="10" xfId="0" applyFont="1" applyFill="1" applyBorder="1" applyAlignment="1">
      <alignment horizontal="left" vertical="center" wrapText="1"/>
    </xf>
    <xf numFmtId="0" fontId="17" fillId="17" borderId="0" xfId="0" applyNumberFormat="1" applyFont="1" applyFill="1" applyAlignment="1">
      <alignment horizontal="center"/>
    </xf>
    <xf numFmtId="0" fontId="17" fillId="17" borderId="0" xfId="0" applyFont="1" applyFill="1" applyAlignment="1">
      <alignment horizontal="left"/>
    </xf>
    <xf numFmtId="1" fontId="4" fillId="17" borderId="0" xfId="0" applyNumberFormat="1" applyFont="1" applyFill="1" applyAlignment="1">
      <alignment horizontal="center"/>
    </xf>
    <xf numFmtId="167" fontId="4" fillId="17" borderId="0" xfId="0" applyNumberFormat="1" applyFont="1" applyFill="1"/>
    <xf numFmtId="0" fontId="3" fillId="17" borderId="0" xfId="0" applyFont="1" applyFill="1" applyAlignment="1">
      <alignment horizontal="right" wrapText="1"/>
    </xf>
    <xf numFmtId="0" fontId="15" fillId="17" borderId="0" xfId="0" applyFont="1" applyFill="1" applyAlignment="1">
      <alignment horizontal="center"/>
    </xf>
    <xf numFmtId="0" fontId="15" fillId="17" borderId="0" xfId="0" applyFont="1" applyFill="1"/>
    <xf numFmtId="0" fontId="14" fillId="17" borderId="0" xfId="0" applyNumberFormat="1" applyFont="1" applyFill="1" applyAlignment="1">
      <alignment horizontal="center" wrapText="1"/>
    </xf>
    <xf numFmtId="0" fontId="20" fillId="17" borderId="0" xfId="0" applyFont="1" applyFill="1" applyAlignment="1">
      <alignment horizontal="center"/>
    </xf>
    <xf numFmtId="0" fontId="18" fillId="17" borderId="0" xfId="0" applyNumberFormat="1" applyFont="1" applyFill="1" applyAlignment="1">
      <alignment horizontal="center"/>
    </xf>
    <xf numFmtId="0" fontId="18" fillId="17" borderId="0" xfId="0" applyFont="1" applyFill="1"/>
    <xf numFmtId="0" fontId="17" fillId="17" borderId="10" xfId="0" applyNumberFormat="1" applyFont="1" applyFill="1" applyBorder="1" applyAlignment="1">
      <alignment horizontal="center" vertical="center" wrapText="1"/>
    </xf>
    <xf numFmtId="0" fontId="17" fillId="17" borderId="10" xfId="0" applyFont="1" applyFill="1" applyBorder="1" applyAlignment="1">
      <alignment horizontal="left" vertical="center" wrapText="1"/>
    </xf>
    <xf numFmtId="0" fontId="4" fillId="17" borderId="14" xfId="0" applyFont="1" applyFill="1" applyBorder="1" applyAlignment="1">
      <alignment horizontal="center" vertical="center" wrapText="1"/>
    </xf>
    <xf numFmtId="0" fontId="4" fillId="17" borderId="16" xfId="0" applyFont="1" applyFill="1" applyBorder="1" applyAlignment="1">
      <alignment horizontal="center" vertical="center" wrapText="1"/>
    </xf>
    <xf numFmtId="0" fontId="4" fillId="17" borderId="15" xfId="0" applyFont="1" applyFill="1" applyBorder="1" applyAlignment="1">
      <alignment horizontal="center" vertical="center" wrapText="1"/>
    </xf>
    <xf numFmtId="167" fontId="4" fillId="17" borderId="11" xfId="0" applyNumberFormat="1" applyFont="1" applyFill="1" applyBorder="1" applyAlignment="1">
      <alignment horizontal="center" vertical="top" wrapText="1"/>
    </xf>
    <xf numFmtId="0" fontId="17" fillId="17" borderId="14" xfId="0" applyFont="1" applyFill="1" applyBorder="1" applyAlignment="1">
      <alignment horizontal="center" vertical="center"/>
    </xf>
    <xf numFmtId="0" fontId="17" fillId="17" borderId="16" xfId="0" applyFont="1" applyFill="1" applyBorder="1" applyAlignment="1">
      <alignment horizontal="center" vertical="center"/>
    </xf>
    <xf numFmtId="0" fontId="17" fillId="17" borderId="15" xfId="0" applyFont="1" applyFill="1" applyBorder="1" applyAlignment="1">
      <alignment horizontal="center" vertical="center"/>
    </xf>
    <xf numFmtId="1" fontId="4" fillId="17" borderId="10" xfId="0" applyNumberFormat="1" applyFont="1" applyFill="1" applyBorder="1" applyAlignment="1">
      <alignment horizontal="center" vertical="center" wrapText="1"/>
    </xf>
    <xf numFmtId="167" fontId="4" fillId="17" borderId="10" xfId="0" applyNumberFormat="1" applyFont="1" applyFill="1" applyBorder="1" applyAlignment="1">
      <alignment horizontal="center" vertical="center" wrapText="1"/>
    </xf>
    <xf numFmtId="167" fontId="4" fillId="17" borderId="13" xfId="0" applyNumberFormat="1" applyFont="1" applyFill="1" applyBorder="1" applyAlignment="1">
      <alignment horizontal="center" vertical="top" wrapText="1"/>
    </xf>
    <xf numFmtId="0" fontId="17" fillId="17" borderId="13" xfId="0" applyFont="1" applyFill="1" applyBorder="1" applyAlignment="1">
      <alignment horizontal="center" vertical="center"/>
    </xf>
    <xf numFmtId="0" fontId="17" fillId="17" borderId="11" xfId="0" applyFont="1" applyFill="1" applyBorder="1" applyAlignment="1">
      <alignment horizontal="left" vertical="center" wrapText="1"/>
    </xf>
    <xf numFmtId="1" fontId="17" fillId="17" borderId="10" xfId="0" applyNumberFormat="1" applyFont="1" applyFill="1" applyBorder="1" applyAlignment="1">
      <alignment horizontal="center" vertical="center" wrapText="1"/>
    </xf>
    <xf numFmtId="4" fontId="17" fillId="17" borderId="10" xfId="0" applyNumberFormat="1" applyFont="1" applyFill="1" applyBorder="1" applyAlignment="1">
      <alignment horizontal="center" vertical="center"/>
    </xf>
    <xf numFmtId="166" fontId="17" fillId="17" borderId="10" xfId="0" applyNumberFormat="1" applyFont="1" applyFill="1" applyBorder="1" applyAlignment="1">
      <alignment horizontal="center" vertical="center" wrapText="1"/>
    </xf>
    <xf numFmtId="0" fontId="17" fillId="17" borderId="10" xfId="0" applyFont="1" applyFill="1" applyBorder="1" applyAlignment="1">
      <alignment horizontal="center" vertical="top" wrapText="1"/>
    </xf>
    <xf numFmtId="0" fontId="17" fillId="17" borderId="11" xfId="0" applyFont="1" applyFill="1" applyBorder="1" applyAlignment="1">
      <alignment horizontal="center" vertical="top" wrapText="1"/>
    </xf>
    <xf numFmtId="0" fontId="17" fillId="17" borderId="11" xfId="0" applyFont="1" applyFill="1" applyBorder="1" applyAlignment="1">
      <alignment vertical="top"/>
    </xf>
    <xf numFmtId="0" fontId="18" fillId="17" borderId="11" xfId="0" applyFont="1" applyFill="1" applyBorder="1" applyAlignment="1">
      <alignment horizontal="center"/>
    </xf>
    <xf numFmtId="0" fontId="17" fillId="17" borderId="12" xfId="0" applyFont="1" applyFill="1" applyBorder="1" applyAlignment="1">
      <alignment horizontal="left" vertical="center" wrapText="1"/>
    </xf>
    <xf numFmtId="167" fontId="17" fillId="17" borderId="10" xfId="0" applyNumberFormat="1" applyFont="1" applyFill="1" applyBorder="1" applyAlignment="1">
      <alignment horizontal="center" vertical="center" wrapText="1"/>
    </xf>
    <xf numFmtId="4" fontId="17" fillId="17" borderId="10" xfId="0" applyNumberFormat="1" applyFont="1" applyFill="1" applyBorder="1" applyAlignment="1">
      <alignment horizontal="center" vertical="center" wrapText="1"/>
    </xf>
    <xf numFmtId="0" fontId="17" fillId="17" borderId="12" xfId="0" applyFont="1" applyFill="1" applyBorder="1" applyAlignment="1">
      <alignment horizontal="center" vertical="top" wrapText="1"/>
    </xf>
    <xf numFmtId="0" fontId="17" fillId="17" borderId="12" xfId="0" applyFont="1" applyFill="1" applyBorder="1" applyAlignment="1">
      <alignment vertical="top"/>
    </xf>
    <xf numFmtId="0" fontId="18" fillId="17" borderId="12" xfId="0" applyFont="1" applyFill="1" applyBorder="1" applyAlignment="1">
      <alignment horizontal="center"/>
    </xf>
    <xf numFmtId="0" fontId="17" fillId="17" borderId="13" xfId="0" applyFont="1" applyFill="1" applyBorder="1" applyAlignment="1">
      <alignment horizontal="left" vertical="center" wrapText="1"/>
    </xf>
    <xf numFmtId="0" fontId="17" fillId="17" borderId="13" xfId="0" applyFont="1" applyFill="1" applyBorder="1" applyAlignment="1">
      <alignment horizontal="center" vertical="top" wrapText="1"/>
    </xf>
    <xf numFmtId="0" fontId="17" fillId="17" borderId="13" xfId="0" applyFont="1" applyFill="1" applyBorder="1" applyAlignment="1">
      <alignment vertical="top"/>
    </xf>
    <xf numFmtId="0" fontId="18" fillId="17" borderId="13" xfId="0" applyFont="1" applyFill="1" applyBorder="1" applyAlignment="1">
      <alignment horizontal="center"/>
    </xf>
    <xf numFmtId="0" fontId="18" fillId="17" borderId="11" xfId="0" applyFont="1" applyFill="1" applyBorder="1" applyAlignment="1"/>
    <xf numFmtId="0" fontId="18" fillId="17" borderId="12" xfId="0" applyFont="1" applyFill="1" applyBorder="1" applyAlignment="1"/>
    <xf numFmtId="165" fontId="17" fillId="17" borderId="10" xfId="0" applyNumberFormat="1" applyFont="1" applyFill="1" applyBorder="1" applyAlignment="1">
      <alignment horizontal="center" vertical="center" wrapText="1"/>
    </xf>
    <xf numFmtId="0" fontId="18" fillId="17" borderId="13" xfId="0" applyFont="1" applyFill="1" applyBorder="1" applyAlignment="1"/>
    <xf numFmtId="0" fontId="18" fillId="17" borderId="11" xfId="0" applyFont="1" applyFill="1" applyBorder="1" applyAlignment="1">
      <alignment horizontal="center" vertical="center"/>
    </xf>
    <xf numFmtId="0" fontId="18" fillId="17" borderId="12" xfId="0" applyFont="1" applyFill="1" applyBorder="1" applyAlignment="1">
      <alignment horizontal="center" vertical="center"/>
    </xf>
    <xf numFmtId="0" fontId="18" fillId="17" borderId="13" xfId="0" applyFont="1" applyFill="1" applyBorder="1" applyAlignment="1">
      <alignment horizontal="center" vertical="center"/>
    </xf>
    <xf numFmtId="4" fontId="17" fillId="17" borderId="10" xfId="0" applyNumberFormat="1" applyFont="1" applyFill="1" applyBorder="1" applyAlignment="1">
      <alignment horizontal="center" vertical="top" wrapText="1"/>
    </xf>
    <xf numFmtId="0" fontId="17" fillId="17" borderId="11" xfId="0" applyNumberFormat="1" applyFont="1" applyFill="1" applyBorder="1" applyAlignment="1">
      <alignment horizontal="left" vertical="center" wrapText="1"/>
    </xf>
    <xf numFmtId="0" fontId="17" fillId="17" borderId="12" xfId="0" applyNumberFormat="1" applyFont="1" applyFill="1" applyBorder="1" applyAlignment="1">
      <alignment horizontal="left" vertical="center" wrapText="1"/>
    </xf>
    <xf numFmtId="0" fontId="17" fillId="17" borderId="13" xfId="0" applyNumberFormat="1" applyFont="1" applyFill="1" applyBorder="1" applyAlignment="1">
      <alignment horizontal="left" vertical="center" wrapText="1"/>
    </xf>
    <xf numFmtId="0" fontId="17" fillId="17" borderId="17" xfId="0" applyFont="1" applyFill="1" applyBorder="1" applyAlignment="1">
      <alignment horizontal="left" vertical="center" wrapText="1"/>
    </xf>
    <xf numFmtId="0" fontId="20" fillId="17" borderId="18" xfId="0" applyFont="1" applyFill="1" applyBorder="1" applyAlignment="1">
      <alignment horizontal="left" vertical="center" wrapText="1"/>
    </xf>
    <xf numFmtId="0" fontId="20" fillId="17" borderId="19" xfId="0" applyFont="1" applyFill="1" applyBorder="1" applyAlignment="1">
      <alignment horizontal="left" vertical="center" wrapText="1"/>
    </xf>
    <xf numFmtId="0" fontId="17" fillId="17" borderId="17" xfId="0" applyFont="1" applyFill="1" applyBorder="1" applyAlignment="1">
      <alignment horizontal="center" vertical="center" wrapText="1"/>
    </xf>
    <xf numFmtId="0" fontId="20" fillId="17" borderId="18" xfId="0" applyFont="1" applyFill="1" applyBorder="1" applyAlignment="1">
      <alignment horizontal="center" vertical="center" wrapText="1"/>
    </xf>
    <xf numFmtId="0" fontId="20" fillId="17" borderId="19" xfId="0" applyFont="1" applyFill="1" applyBorder="1" applyAlignment="1">
      <alignment horizontal="center" vertical="center" wrapText="1"/>
    </xf>
    <xf numFmtId="0" fontId="17" fillId="17" borderId="11" xfId="0" applyFont="1" applyFill="1" applyBorder="1" applyAlignment="1">
      <alignment horizontal="left" vertical="top" wrapText="1"/>
    </xf>
    <xf numFmtId="0" fontId="17" fillId="17" borderId="12" xfId="0" applyFont="1" applyFill="1" applyBorder="1" applyAlignment="1">
      <alignment horizontal="left" vertical="top" wrapText="1"/>
    </xf>
    <xf numFmtId="0" fontId="17" fillId="17" borderId="13" xfId="0" applyFont="1" applyFill="1" applyBorder="1" applyAlignment="1">
      <alignment horizontal="left" vertical="top" wrapText="1"/>
    </xf>
    <xf numFmtId="2" fontId="17" fillId="17" borderId="10" xfId="0" applyNumberFormat="1" applyFont="1" applyFill="1" applyBorder="1" applyAlignment="1">
      <alignment horizontal="center" vertical="center" wrapText="1"/>
    </xf>
    <xf numFmtId="2" fontId="17" fillId="17" borderId="10" xfId="0" applyNumberFormat="1" applyFont="1" applyFill="1" applyBorder="1" applyAlignment="1">
      <alignment horizontal="center" vertical="center"/>
    </xf>
    <xf numFmtId="0" fontId="20" fillId="17" borderId="12" xfId="0" applyFont="1" applyFill="1" applyBorder="1" applyAlignment="1">
      <alignment horizontal="center" vertical="center" wrapText="1"/>
    </xf>
    <xf numFmtId="0" fontId="20" fillId="17" borderId="13" xfId="0" applyFont="1" applyFill="1" applyBorder="1" applyAlignment="1">
      <alignment horizontal="center" vertical="center" wrapText="1"/>
    </xf>
    <xf numFmtId="167" fontId="17" fillId="17" borderId="10" xfId="0" applyNumberFormat="1" applyFont="1" applyFill="1" applyBorder="1" applyAlignment="1">
      <alignment horizontal="center" vertical="center"/>
    </xf>
    <xf numFmtId="0" fontId="3" fillId="17" borderId="11" xfId="0" applyFont="1" applyFill="1" applyBorder="1" applyAlignment="1">
      <alignment horizontal="center" vertical="center" wrapText="1"/>
    </xf>
    <xf numFmtId="0" fontId="20" fillId="17" borderId="12" xfId="0" applyFont="1" applyFill="1" applyBorder="1" applyAlignment="1">
      <alignment horizontal="left" vertical="center" wrapText="1"/>
    </xf>
    <xf numFmtId="0" fontId="3" fillId="17" borderId="12" xfId="0" applyFont="1" applyFill="1" applyBorder="1" applyAlignment="1">
      <alignment horizontal="center" vertical="center" wrapText="1"/>
    </xf>
    <xf numFmtId="0" fontId="20" fillId="17" borderId="13" xfId="0" applyFont="1" applyFill="1" applyBorder="1" applyAlignment="1">
      <alignment horizontal="left" vertical="center" wrapText="1"/>
    </xf>
    <xf numFmtId="0" fontId="3" fillId="17" borderId="13" xfId="0" applyFont="1" applyFill="1" applyBorder="1" applyAlignment="1">
      <alignment horizontal="center" vertical="center" wrapText="1"/>
    </xf>
    <xf numFmtId="167" fontId="17" fillId="17" borderId="14" xfId="0" applyNumberFormat="1" applyFont="1" applyFill="1" applyBorder="1" applyAlignment="1">
      <alignment horizontal="center" vertical="center" wrapText="1"/>
    </xf>
    <xf numFmtId="0" fontId="17" fillId="17" borderId="0" xfId="0" applyFont="1" applyFill="1" applyBorder="1" applyAlignment="1">
      <alignment horizontal="center" vertical="center" wrapText="1"/>
    </xf>
    <xf numFmtId="0" fontId="17" fillId="17" borderId="11" xfId="0" applyFont="1" applyFill="1" applyBorder="1" applyAlignment="1">
      <alignment horizontal="center" vertical="center"/>
    </xf>
    <xf numFmtId="0" fontId="17" fillId="17" borderId="18" xfId="0" applyFont="1" applyFill="1" applyBorder="1" applyAlignment="1">
      <alignment horizontal="center" vertical="center" wrapText="1"/>
    </xf>
    <xf numFmtId="0" fontId="17" fillId="17" borderId="12" xfId="0" applyFont="1" applyFill="1" applyBorder="1" applyAlignment="1">
      <alignment horizontal="center" vertical="center"/>
    </xf>
    <xf numFmtId="0" fontId="17" fillId="17" borderId="19" xfId="0" applyFont="1" applyFill="1" applyBorder="1" applyAlignment="1">
      <alignment horizontal="center" vertical="center" wrapText="1"/>
    </xf>
    <xf numFmtId="0" fontId="17" fillId="17" borderId="11" xfId="0" applyFont="1" applyFill="1" applyBorder="1" applyAlignment="1">
      <alignment vertical="center" wrapText="1"/>
    </xf>
    <xf numFmtId="0" fontId="17" fillId="17" borderId="12" xfId="0" applyFont="1" applyFill="1" applyBorder="1" applyAlignment="1">
      <alignment vertical="center" wrapText="1"/>
    </xf>
    <xf numFmtId="168" fontId="17" fillId="17" borderId="10" xfId="0" applyNumberFormat="1" applyFont="1" applyFill="1" applyBorder="1" applyAlignment="1">
      <alignment horizontal="center" vertical="center" wrapText="1"/>
    </xf>
    <xf numFmtId="0" fontId="17" fillId="17" borderId="13" xfId="0" applyFont="1" applyFill="1" applyBorder="1" applyAlignment="1">
      <alignment vertical="center" wrapText="1"/>
    </xf>
    <xf numFmtId="165" fontId="17" fillId="17" borderId="17" xfId="0" applyNumberFormat="1" applyFont="1" applyFill="1" applyBorder="1" applyAlignment="1">
      <alignment horizontal="center" vertical="center" wrapText="1"/>
    </xf>
    <xf numFmtId="9" fontId="17" fillId="17" borderId="11" xfId="0" applyNumberFormat="1" applyFont="1" applyFill="1" applyBorder="1" applyAlignment="1">
      <alignment horizontal="center" vertical="center" wrapText="1"/>
    </xf>
    <xf numFmtId="0" fontId="17" fillId="17" borderId="11" xfId="0" applyFont="1" applyFill="1" applyBorder="1" applyAlignment="1">
      <alignment horizontal="center"/>
    </xf>
    <xf numFmtId="0" fontId="17" fillId="17" borderId="12" xfId="0" applyFont="1" applyFill="1" applyBorder="1" applyAlignment="1">
      <alignment horizontal="center"/>
    </xf>
    <xf numFmtId="0" fontId="17" fillId="17" borderId="13" xfId="0" applyFont="1" applyFill="1" applyBorder="1" applyAlignment="1">
      <alignment horizontal="center"/>
    </xf>
    <xf numFmtId="0" fontId="17" fillId="17" borderId="12" xfId="0" applyFont="1" applyFill="1" applyBorder="1" applyAlignment="1">
      <alignment horizontal="center" vertical="center"/>
    </xf>
    <xf numFmtId="0" fontId="17" fillId="17" borderId="13" xfId="0" applyFont="1" applyFill="1" applyBorder="1" applyAlignment="1">
      <alignment horizontal="center" vertical="center"/>
    </xf>
    <xf numFmtId="16" fontId="17" fillId="17" borderId="12" xfId="0" applyNumberFormat="1" applyFont="1" applyFill="1" applyBorder="1" applyAlignment="1">
      <alignment horizontal="center" vertical="center" wrapText="1"/>
    </xf>
    <xf numFmtId="1" fontId="17" fillId="17" borderId="13" xfId="0" applyNumberFormat="1" applyFont="1" applyFill="1" applyBorder="1" applyAlignment="1">
      <alignment horizontal="center" vertical="center" wrapText="1"/>
    </xf>
    <xf numFmtId="4" fontId="17" fillId="17" borderId="13" xfId="0" applyNumberFormat="1" applyFont="1" applyFill="1" applyBorder="1" applyAlignment="1">
      <alignment horizontal="center" vertical="center"/>
    </xf>
    <xf numFmtId="4" fontId="17" fillId="17" borderId="13" xfId="0" applyNumberFormat="1" applyFont="1" applyFill="1" applyBorder="1" applyAlignment="1">
      <alignment horizontal="center" vertical="center" wrapText="1"/>
    </xf>
    <xf numFmtId="0" fontId="17" fillId="17" borderId="13" xfId="0" applyFont="1" applyFill="1" applyBorder="1" applyAlignment="1">
      <alignment horizontal="left" vertical="center" wrapText="1"/>
    </xf>
    <xf numFmtId="16" fontId="17" fillId="17" borderId="13" xfId="0" applyNumberFormat="1" applyFont="1" applyFill="1" applyBorder="1" applyAlignment="1">
      <alignment horizontal="center" vertical="center" wrapText="1"/>
    </xf>
    <xf numFmtId="0" fontId="17" fillId="17" borderId="13" xfId="0" applyFont="1" applyFill="1" applyBorder="1" applyAlignment="1">
      <alignment wrapText="1"/>
    </xf>
    <xf numFmtId="0" fontId="17" fillId="17" borderId="13" xfId="0" applyFont="1" applyFill="1" applyBorder="1" applyAlignment="1">
      <alignment horizontal="center" wrapText="1"/>
    </xf>
    <xf numFmtId="9" fontId="17" fillId="17" borderId="10" xfId="0" applyNumberFormat="1" applyFont="1" applyFill="1" applyBorder="1" applyAlignment="1">
      <alignment horizontal="center" vertical="center" wrapText="1"/>
    </xf>
    <xf numFmtId="0" fontId="42" fillId="17" borderId="11" xfId="0" applyNumberFormat="1" applyFont="1" applyFill="1" applyBorder="1" applyAlignment="1">
      <alignment horizontal="left" vertical="center" wrapText="1"/>
    </xf>
    <xf numFmtId="0" fontId="42" fillId="17" borderId="11" xfId="0" applyNumberFormat="1" applyFont="1" applyFill="1" applyBorder="1" applyAlignment="1">
      <alignment horizontal="center" vertical="center" wrapText="1"/>
    </xf>
    <xf numFmtId="0" fontId="42" fillId="17" borderId="11" xfId="0" applyFont="1" applyFill="1" applyBorder="1" applyAlignment="1">
      <alignment horizontal="center" vertical="center" wrapText="1"/>
    </xf>
    <xf numFmtId="0" fontId="42" fillId="17" borderId="12" xfId="0" applyNumberFormat="1" applyFont="1" applyFill="1" applyBorder="1" applyAlignment="1">
      <alignment horizontal="left" vertical="center" wrapText="1"/>
    </xf>
    <xf numFmtId="0" fontId="42" fillId="17" borderId="12" xfId="0" applyNumberFormat="1" applyFont="1" applyFill="1" applyBorder="1" applyAlignment="1">
      <alignment horizontal="center" vertical="center" wrapText="1"/>
    </xf>
    <xf numFmtId="0" fontId="42" fillId="17" borderId="12" xfId="0" applyFont="1" applyFill="1" applyBorder="1" applyAlignment="1">
      <alignment horizontal="center" vertical="center" wrapText="1"/>
    </xf>
    <xf numFmtId="0" fontId="17" fillId="17" borderId="10" xfId="0" applyFont="1" applyFill="1" applyBorder="1" applyAlignment="1">
      <alignment vertical="center" wrapText="1"/>
    </xf>
    <xf numFmtId="0" fontId="42" fillId="17" borderId="13" xfId="0" applyNumberFormat="1" applyFont="1" applyFill="1" applyBorder="1" applyAlignment="1">
      <alignment horizontal="left" vertical="center" wrapText="1"/>
    </xf>
    <xf numFmtId="0" fontId="42" fillId="17" borderId="13" xfId="0" applyNumberFormat="1" applyFont="1" applyFill="1" applyBorder="1" applyAlignment="1">
      <alignment horizontal="center" vertical="center" wrapText="1"/>
    </xf>
    <xf numFmtId="0" fontId="42" fillId="17" borderId="13" xfId="0" applyFont="1" applyFill="1" applyBorder="1" applyAlignment="1">
      <alignment horizontal="center" vertical="center" wrapText="1"/>
    </xf>
    <xf numFmtId="0" fontId="17" fillId="17" borderId="17" xfId="0" applyFont="1" applyFill="1" applyBorder="1" applyAlignment="1">
      <alignment vertical="center" wrapText="1"/>
    </xf>
    <xf numFmtId="0" fontId="17" fillId="17" borderId="18" xfId="0" applyFont="1" applyFill="1" applyBorder="1" applyAlignment="1">
      <alignment vertical="center" wrapText="1"/>
    </xf>
    <xf numFmtId="0" fontId="17" fillId="17" borderId="19" xfId="0" applyFont="1" applyFill="1" applyBorder="1" applyAlignment="1">
      <alignment vertical="center" wrapText="1"/>
    </xf>
    <xf numFmtId="16" fontId="17" fillId="17" borderId="11" xfId="0" applyNumberFormat="1" applyFont="1" applyFill="1" applyBorder="1" applyAlignment="1">
      <alignment horizontal="center" vertical="center" wrapText="1"/>
    </xf>
    <xf numFmtId="0" fontId="16" fillId="17" borderId="11" xfId="23" applyNumberFormat="1" applyFont="1" applyFill="1" applyBorder="1" applyAlignment="1">
      <alignment horizontal="center" vertical="center" wrapText="1"/>
    </xf>
    <xf numFmtId="0" fontId="16" fillId="17" borderId="11" xfId="23" applyFont="1" applyFill="1" applyBorder="1" applyAlignment="1">
      <alignment horizontal="left" vertical="center" wrapText="1"/>
    </xf>
    <xf numFmtId="4" fontId="43" fillId="17" borderId="10" xfId="0" applyNumberFormat="1" applyFont="1" applyFill="1" applyBorder="1" applyAlignment="1">
      <alignment horizontal="center" vertical="center"/>
    </xf>
    <xf numFmtId="165" fontId="43" fillId="17" borderId="10" xfId="0" applyNumberFormat="1" applyFont="1" applyFill="1" applyBorder="1" applyAlignment="1">
      <alignment horizontal="center" vertical="center" wrapText="1"/>
    </xf>
    <xf numFmtId="0" fontId="44" fillId="17" borderId="10" xfId="0" applyFont="1" applyFill="1" applyBorder="1" applyAlignment="1">
      <alignment vertical="top" wrapText="1"/>
    </xf>
    <xf numFmtId="0" fontId="45" fillId="17" borderId="10" xfId="0" applyFont="1" applyFill="1" applyBorder="1" applyAlignment="1">
      <alignment vertical="top" wrapText="1"/>
    </xf>
    <xf numFmtId="0" fontId="17" fillId="17" borderId="11" xfId="23" applyFont="1" applyFill="1" applyBorder="1" applyAlignment="1">
      <alignment horizontal="center" vertical="center" wrapText="1"/>
    </xf>
    <xf numFmtId="0" fontId="0" fillId="17" borderId="12" xfId="0" applyFill="1" applyBorder="1"/>
    <xf numFmtId="4" fontId="43" fillId="17" borderId="10" xfId="23" applyNumberFormat="1" applyFont="1" applyFill="1" applyBorder="1" applyAlignment="1">
      <alignment horizontal="center" vertical="center" wrapText="1"/>
    </xf>
    <xf numFmtId="0" fontId="17" fillId="17" borderId="12" xfId="23" applyFont="1" applyFill="1" applyBorder="1" applyAlignment="1">
      <alignment horizontal="center" vertical="center" wrapText="1"/>
    </xf>
    <xf numFmtId="4" fontId="17" fillId="17" borderId="10" xfId="23" applyNumberFormat="1" applyFont="1" applyFill="1" applyBorder="1" applyAlignment="1">
      <alignment horizontal="center" vertical="center" wrapText="1"/>
    </xf>
    <xf numFmtId="0" fontId="0" fillId="17" borderId="13" xfId="0" applyFill="1" applyBorder="1"/>
    <xf numFmtId="166" fontId="44" fillId="17" borderId="10" xfId="0" applyNumberFormat="1" applyFont="1" applyFill="1" applyBorder="1" applyAlignment="1">
      <alignment vertical="center" wrapText="1"/>
    </xf>
    <xf numFmtId="0" fontId="17" fillId="17" borderId="13" xfId="23" applyFont="1" applyFill="1" applyBorder="1" applyAlignment="1">
      <alignment horizontal="center" vertical="center" wrapText="1"/>
    </xf>
    <xf numFmtId="0" fontId="17" fillId="17" borderId="11" xfId="23" applyNumberFormat="1" applyFont="1" applyFill="1" applyBorder="1" applyAlignment="1">
      <alignment horizontal="center" vertical="center" wrapText="1"/>
    </xf>
    <xf numFmtId="0" fontId="17" fillId="17" borderId="11" xfId="23" applyNumberFormat="1" applyFont="1" applyFill="1" applyBorder="1" applyAlignment="1">
      <alignment horizontal="left" vertical="center" wrapText="1"/>
    </xf>
    <xf numFmtId="0" fontId="17" fillId="17" borderId="10" xfId="0" applyFont="1" applyFill="1" applyBorder="1" applyAlignment="1">
      <alignment vertical="top" wrapText="1"/>
    </xf>
    <xf numFmtId="0" fontId="17" fillId="17" borderId="12" xfId="23" applyNumberFormat="1" applyFont="1" applyFill="1" applyBorder="1" applyAlignment="1">
      <alignment horizontal="center" vertical="center" wrapText="1"/>
    </xf>
    <xf numFmtId="0" fontId="17" fillId="17" borderId="12" xfId="23" applyNumberFormat="1" applyFont="1" applyFill="1" applyBorder="1" applyAlignment="1">
      <alignment horizontal="left" vertical="center" wrapText="1"/>
    </xf>
    <xf numFmtId="0" fontId="17" fillId="17" borderId="13" xfId="23" applyNumberFormat="1" applyFont="1" applyFill="1" applyBorder="1" applyAlignment="1">
      <alignment horizontal="center" vertical="center" wrapText="1"/>
    </xf>
    <xf numFmtId="0" fontId="17" fillId="17" borderId="13" xfId="23" applyNumberFormat="1" applyFont="1" applyFill="1" applyBorder="1" applyAlignment="1">
      <alignment horizontal="left" vertical="center" wrapText="1"/>
    </xf>
    <xf numFmtId="166" fontId="17" fillId="17" borderId="10" xfId="0" applyNumberFormat="1" applyFont="1" applyFill="1" applyBorder="1" applyAlignment="1">
      <alignment vertical="center" wrapText="1"/>
    </xf>
    <xf numFmtId="0" fontId="3" fillId="17" borderId="11" xfId="23" applyNumberFormat="1" applyFont="1" applyFill="1" applyBorder="1" applyAlignment="1">
      <alignment horizontal="left" vertical="center" wrapText="1"/>
    </xf>
    <xf numFmtId="165" fontId="17" fillId="17" borderId="10" xfId="0" applyNumberFormat="1" applyFont="1" applyFill="1" applyBorder="1" applyAlignment="1">
      <alignment horizontal="center" vertical="center"/>
    </xf>
    <xf numFmtId="0" fontId="17" fillId="17" borderId="17" xfId="23" applyFont="1" applyFill="1" applyBorder="1" applyAlignment="1">
      <alignment horizontal="center" vertical="center" wrapText="1"/>
    </xf>
    <xf numFmtId="0" fontId="3" fillId="17" borderId="11" xfId="0" applyFont="1" applyFill="1" applyBorder="1" applyAlignment="1">
      <alignment horizontal="center" vertical="top" wrapText="1"/>
    </xf>
    <xf numFmtId="0" fontId="3" fillId="17" borderId="12" xfId="23" applyNumberFormat="1" applyFont="1" applyFill="1" applyBorder="1" applyAlignment="1">
      <alignment horizontal="left" vertical="center" wrapText="1"/>
    </xf>
    <xf numFmtId="165" fontId="17" fillId="17" borderId="10" xfId="23" applyNumberFormat="1" applyFont="1" applyFill="1" applyBorder="1" applyAlignment="1">
      <alignment horizontal="center" vertical="center" wrapText="1"/>
    </xf>
    <xf numFmtId="0" fontId="0" fillId="17" borderId="18" xfId="0" applyFill="1" applyBorder="1" applyAlignment="1">
      <alignment horizontal="center" vertical="center" wrapText="1"/>
    </xf>
    <xf numFmtId="0" fontId="3" fillId="17" borderId="12" xfId="0" applyFont="1" applyFill="1" applyBorder="1" applyAlignment="1">
      <alignment horizontal="center" vertical="top" wrapText="1"/>
    </xf>
    <xf numFmtId="0" fontId="3" fillId="17" borderId="13" xfId="23" applyNumberFormat="1" applyFont="1" applyFill="1" applyBorder="1" applyAlignment="1">
      <alignment horizontal="left" vertical="center" wrapText="1"/>
    </xf>
    <xf numFmtId="0" fontId="0" fillId="17" borderId="19" xfId="0" applyFill="1" applyBorder="1" applyAlignment="1">
      <alignment horizontal="center" vertical="center" wrapText="1"/>
    </xf>
    <xf numFmtId="0" fontId="3" fillId="17" borderId="13" xfId="0" applyFont="1" applyFill="1" applyBorder="1" applyAlignment="1">
      <alignment horizontal="center" vertical="top" wrapText="1"/>
    </xf>
    <xf numFmtId="0" fontId="52" fillId="17" borderId="10" xfId="0" applyFont="1" applyFill="1" applyBorder="1" applyAlignment="1">
      <alignment horizontal="center" vertical="center" wrapText="1"/>
    </xf>
    <xf numFmtId="0" fontId="3" fillId="17" borderId="11" xfId="23" applyNumberFormat="1" applyFont="1" applyFill="1" applyBorder="1" applyAlignment="1">
      <alignment horizontal="left" vertical="top" wrapText="1"/>
    </xf>
    <xf numFmtId="0" fontId="3" fillId="17" borderId="12" xfId="23" applyNumberFormat="1" applyFont="1" applyFill="1" applyBorder="1" applyAlignment="1">
      <alignment horizontal="left" vertical="top" wrapText="1"/>
    </xf>
    <xf numFmtId="0" fontId="3" fillId="17" borderId="13" xfId="23" applyNumberFormat="1" applyFont="1" applyFill="1" applyBorder="1" applyAlignment="1">
      <alignment horizontal="left" vertical="top" wrapText="1"/>
    </xf>
    <xf numFmtId="0" fontId="46" fillId="17" borderId="11" xfId="23" applyFont="1" applyFill="1" applyBorder="1" applyAlignment="1">
      <alignment horizontal="center" vertical="top" wrapText="1"/>
    </xf>
    <xf numFmtId="0" fontId="46" fillId="17" borderId="12" xfId="23" applyFont="1" applyFill="1" applyBorder="1" applyAlignment="1">
      <alignment horizontal="center" vertical="top" wrapText="1"/>
    </xf>
    <xf numFmtId="0" fontId="46" fillId="17" borderId="13" xfId="23" applyFont="1" applyFill="1" applyBorder="1" applyAlignment="1">
      <alignment horizontal="center" vertical="top" wrapText="1"/>
    </xf>
    <xf numFmtId="14" fontId="17" fillId="17" borderId="11" xfId="23" applyNumberFormat="1" applyFont="1" applyFill="1" applyBorder="1" applyAlignment="1">
      <alignment horizontal="center" vertical="center" wrapText="1"/>
    </xf>
    <xf numFmtId="0" fontId="17" fillId="17" borderId="11" xfId="23" applyFont="1" applyFill="1" applyBorder="1" applyAlignment="1">
      <alignment horizontal="center" vertical="top" wrapText="1"/>
    </xf>
    <xf numFmtId="14" fontId="17" fillId="17" borderId="12" xfId="23" applyNumberFormat="1" applyFont="1" applyFill="1" applyBorder="1" applyAlignment="1">
      <alignment horizontal="center" vertical="center" wrapText="1"/>
    </xf>
    <xf numFmtId="0" fontId="0" fillId="17" borderId="12" xfId="0" applyFill="1" applyBorder="1" applyAlignment="1">
      <alignment horizontal="center" vertical="top" wrapText="1"/>
    </xf>
    <xf numFmtId="14" fontId="17" fillId="17" borderId="13" xfId="23" applyNumberFormat="1" applyFont="1" applyFill="1" applyBorder="1" applyAlignment="1">
      <alignment horizontal="center" vertical="center" wrapText="1"/>
    </xf>
    <xf numFmtId="0" fontId="0" fillId="17" borderId="13" xfId="0" applyFill="1" applyBorder="1" applyAlignment="1">
      <alignment horizontal="center" vertical="top" wrapText="1"/>
    </xf>
    <xf numFmtId="0" fontId="3" fillId="17" borderId="11" xfId="0" applyFont="1" applyFill="1" applyBorder="1" applyAlignment="1">
      <alignment horizontal="left" vertical="center" wrapText="1"/>
    </xf>
    <xf numFmtId="0" fontId="46" fillId="17" borderId="11" xfId="23" applyFont="1" applyFill="1" applyBorder="1" applyAlignment="1">
      <alignment horizontal="center" vertical="center" wrapText="1"/>
    </xf>
    <xf numFmtId="0" fontId="3" fillId="17" borderId="12" xfId="0" applyFont="1" applyFill="1" applyBorder="1" applyAlignment="1">
      <alignment horizontal="left" vertical="center" wrapText="1"/>
    </xf>
    <xf numFmtId="0" fontId="47" fillId="17" borderId="12" xfId="0" applyFont="1" applyFill="1" applyBorder="1" applyAlignment="1">
      <alignment horizontal="center" vertical="center" wrapText="1"/>
    </xf>
    <xf numFmtId="0" fontId="19" fillId="17" borderId="12" xfId="0" applyFont="1" applyFill="1" applyBorder="1" applyAlignment="1">
      <alignment horizontal="center" vertical="top" wrapText="1"/>
    </xf>
    <xf numFmtId="0" fontId="0" fillId="17" borderId="12" xfId="0" applyFill="1" applyBorder="1" applyAlignment="1">
      <alignment horizontal="center" vertical="center" wrapText="1"/>
    </xf>
    <xf numFmtId="0" fontId="3" fillId="17" borderId="13" xfId="0" applyFont="1" applyFill="1" applyBorder="1" applyAlignment="1">
      <alignment horizontal="left" vertical="center" wrapText="1"/>
    </xf>
    <xf numFmtId="0" fontId="47" fillId="17" borderId="13" xfId="0" applyFont="1" applyFill="1" applyBorder="1" applyAlignment="1">
      <alignment horizontal="center" vertical="center" wrapText="1"/>
    </xf>
    <xf numFmtId="0" fontId="19" fillId="17" borderId="13" xfId="0" applyFont="1" applyFill="1" applyBorder="1" applyAlignment="1">
      <alignment horizontal="center" vertical="top" wrapText="1"/>
    </xf>
    <xf numFmtId="0" fontId="0" fillId="17" borderId="13" xfId="0" applyFill="1" applyBorder="1" applyAlignment="1">
      <alignment horizontal="center" vertical="center" wrapText="1"/>
    </xf>
    <xf numFmtId="49" fontId="17" fillId="17" borderId="11" xfId="23" applyNumberFormat="1" applyFont="1" applyFill="1" applyBorder="1" applyAlignment="1">
      <alignment horizontal="center" vertical="center" wrapText="1"/>
    </xf>
    <xf numFmtId="0" fontId="17" fillId="17" borderId="10" xfId="23" applyFont="1" applyFill="1" applyBorder="1" applyAlignment="1">
      <alignment vertical="center" wrapText="1"/>
    </xf>
    <xf numFmtId="49" fontId="17" fillId="17" borderId="12" xfId="23" applyNumberFormat="1" applyFont="1" applyFill="1" applyBorder="1" applyAlignment="1">
      <alignment horizontal="center" vertical="center" wrapText="1"/>
    </xf>
    <xf numFmtId="0" fontId="0" fillId="17" borderId="10" xfId="0" applyFill="1" applyBorder="1" applyAlignment="1">
      <alignment vertical="center" wrapText="1"/>
    </xf>
    <xf numFmtId="49" fontId="17" fillId="17" borderId="13" xfId="23" applyNumberFormat="1" applyFont="1" applyFill="1" applyBorder="1" applyAlignment="1">
      <alignment horizontal="center" vertical="center" wrapText="1"/>
    </xf>
    <xf numFmtId="0" fontId="44" fillId="17" borderId="10" xfId="23" applyFont="1" applyFill="1" applyBorder="1" applyAlignment="1">
      <alignment horizontal="center" vertical="center" wrapText="1"/>
    </xf>
    <xf numFmtId="0" fontId="48" fillId="17" borderId="10" xfId="23" applyFont="1" applyFill="1" applyBorder="1" applyAlignment="1">
      <alignment horizontal="center" vertical="center" wrapText="1"/>
    </xf>
    <xf numFmtId="0" fontId="19" fillId="17" borderId="12" xfId="0" applyFont="1" applyFill="1" applyBorder="1" applyAlignment="1">
      <alignment horizontal="center" vertical="center" wrapText="1"/>
    </xf>
    <xf numFmtId="0" fontId="49" fillId="17" borderId="10" xfId="0" applyFont="1" applyFill="1" applyBorder="1" applyAlignment="1">
      <alignment horizontal="center" vertical="center" wrapText="1"/>
    </xf>
    <xf numFmtId="0" fontId="48" fillId="17" borderId="10" xfId="0" applyFont="1" applyFill="1" applyBorder="1" applyAlignment="1">
      <alignment horizontal="center" vertical="center" wrapText="1"/>
    </xf>
    <xf numFmtId="0" fontId="0" fillId="17" borderId="12" xfId="0" applyFont="1" applyFill="1" applyBorder="1" applyAlignment="1">
      <alignment horizontal="center" vertical="top" wrapText="1"/>
    </xf>
    <xf numFmtId="0" fontId="19" fillId="17" borderId="13" xfId="0" applyFont="1" applyFill="1" applyBorder="1" applyAlignment="1">
      <alignment horizontal="center" vertical="center" wrapText="1"/>
    </xf>
    <xf numFmtId="0" fontId="0" fillId="17" borderId="13" xfId="0" applyFont="1" applyFill="1" applyBorder="1" applyAlignment="1">
      <alignment horizontal="center" vertical="top" wrapText="1"/>
    </xf>
    <xf numFmtId="0" fontId="17" fillId="17" borderId="10" xfId="23" applyFont="1" applyFill="1" applyBorder="1" applyAlignment="1">
      <alignment horizontal="center" vertical="center" wrapText="1"/>
    </xf>
    <xf numFmtId="0" fontId="0" fillId="17" borderId="10" xfId="0" applyFont="1" applyFill="1" applyBorder="1" applyAlignment="1">
      <alignment horizontal="center" vertical="center" wrapText="1"/>
    </xf>
    <xf numFmtId="0" fontId="17" fillId="17" borderId="10" xfId="23" applyFont="1" applyFill="1" applyBorder="1" applyAlignment="1">
      <alignment vertical="top" wrapText="1"/>
    </xf>
    <xf numFmtId="0" fontId="3" fillId="17" borderId="10" xfId="23" applyFont="1" applyFill="1" applyBorder="1" applyAlignment="1">
      <alignment horizontal="center" vertical="center" wrapText="1"/>
    </xf>
    <xf numFmtId="0" fontId="50" fillId="17" borderId="10" xfId="0" applyFont="1" applyFill="1" applyBorder="1" applyAlignment="1">
      <alignment horizontal="center" vertical="center" wrapText="1"/>
    </xf>
    <xf numFmtId="0" fontId="51" fillId="17" borderId="10" xfId="0" applyFont="1" applyFill="1" applyBorder="1" applyAlignment="1">
      <alignment horizontal="center" vertical="center" wrapText="1"/>
    </xf>
    <xf numFmtId="0" fontId="17" fillId="17" borderId="11" xfId="23" applyFont="1" applyFill="1" applyBorder="1" applyAlignment="1">
      <alignment horizontal="left" vertical="center" wrapText="1"/>
    </xf>
    <xf numFmtId="166" fontId="17" fillId="17" borderId="10" xfId="23" applyNumberFormat="1" applyFont="1" applyFill="1" applyBorder="1" applyAlignment="1">
      <alignment horizontal="center" vertical="center" wrapText="1"/>
    </xf>
    <xf numFmtId="0" fontId="17" fillId="17" borderId="12" xfId="23" applyFont="1" applyFill="1" applyBorder="1" applyAlignment="1">
      <alignment horizontal="left" vertical="center" wrapText="1"/>
    </xf>
    <xf numFmtId="0" fontId="17" fillId="17" borderId="13" xfId="23" applyFont="1" applyFill="1" applyBorder="1" applyAlignment="1">
      <alignment horizontal="left" vertical="center" wrapText="1"/>
    </xf>
    <xf numFmtId="1" fontId="17" fillId="17" borderId="10" xfId="23" applyNumberFormat="1" applyFont="1" applyFill="1" applyBorder="1" applyAlignment="1">
      <alignment horizontal="center" vertical="center" wrapText="1"/>
    </xf>
    <xf numFmtId="0" fontId="17" fillId="17" borderId="18" xfId="0" applyFont="1" applyFill="1" applyBorder="1" applyAlignment="1">
      <alignment horizontal="left" vertical="center" wrapText="1"/>
    </xf>
    <xf numFmtId="0" fontId="17" fillId="17" borderId="19" xfId="0" applyFont="1" applyFill="1" applyBorder="1" applyAlignment="1">
      <alignment horizontal="left" vertical="center" wrapText="1"/>
    </xf>
    <xf numFmtId="0" fontId="52" fillId="17" borderId="10" xfId="0" applyFont="1" applyFill="1" applyBorder="1" applyAlignment="1">
      <alignment horizontal="left" vertical="center" wrapText="1"/>
    </xf>
    <xf numFmtId="14" fontId="17" fillId="17" borderId="17" xfId="0" applyNumberFormat="1" applyFont="1" applyFill="1" applyBorder="1" applyAlignment="1">
      <alignment horizontal="left" vertical="center" wrapText="1"/>
    </xf>
    <xf numFmtId="0" fontId="15" fillId="17" borderId="12" xfId="0" applyFont="1" applyFill="1" applyBorder="1" applyAlignment="1">
      <alignment horizontal="left" vertical="center" wrapText="1"/>
    </xf>
    <xf numFmtId="0" fontId="15" fillId="17" borderId="13" xfId="0" applyFont="1" applyFill="1" applyBorder="1" applyAlignment="1">
      <alignment horizontal="left" vertical="center" wrapText="1"/>
    </xf>
    <xf numFmtId="0" fontId="15" fillId="17" borderId="10" xfId="0" applyFont="1" applyFill="1" applyBorder="1" applyAlignment="1">
      <alignment horizontal="center" vertical="center" wrapText="1"/>
    </xf>
    <xf numFmtId="10" fontId="17" fillId="17" borderId="10" xfId="0" applyNumberFormat="1" applyFont="1" applyFill="1" applyBorder="1" applyAlignment="1">
      <alignment horizontal="center" vertical="center" wrapText="1"/>
    </xf>
    <xf numFmtId="0" fontId="52" fillId="17" borderId="12" xfId="0" applyFont="1" applyFill="1" applyBorder="1" applyAlignment="1">
      <alignment horizontal="left" vertical="center" wrapText="1"/>
    </xf>
    <xf numFmtId="0" fontId="52" fillId="17" borderId="13" xfId="0" applyFont="1" applyFill="1" applyBorder="1" applyAlignment="1">
      <alignment horizontal="left" vertical="center" wrapText="1"/>
    </xf>
    <xf numFmtId="4" fontId="17" fillId="17" borderId="10" xfId="0" applyNumberFormat="1" applyFont="1" applyFill="1" applyBorder="1" applyAlignment="1">
      <alignment horizontal="center"/>
    </xf>
    <xf numFmtId="0" fontId="20" fillId="17" borderId="0" xfId="0" applyFont="1" applyFill="1"/>
    <xf numFmtId="0" fontId="0" fillId="17" borderId="0" xfId="0" applyFont="1" applyFill="1"/>
    <xf numFmtId="0" fontId="17" fillId="17" borderId="10" xfId="23" applyFont="1" applyFill="1" applyBorder="1" applyAlignment="1">
      <alignment horizontal="center" vertical="center" wrapText="1"/>
    </xf>
    <xf numFmtId="1" fontId="4" fillId="17" borderId="10" xfId="23" applyNumberFormat="1" applyFont="1" applyFill="1" applyBorder="1" applyAlignment="1">
      <alignment horizontal="center" vertical="center" wrapText="1"/>
    </xf>
    <xf numFmtId="167" fontId="17" fillId="17" borderId="10" xfId="23" applyNumberFormat="1" applyFont="1" applyFill="1" applyBorder="1" applyAlignment="1">
      <alignment horizontal="center" vertical="center" wrapText="1"/>
    </xf>
    <xf numFmtId="0" fontId="0" fillId="17" borderId="0" xfId="0" applyFill="1"/>
    <xf numFmtId="0" fontId="17" fillId="17" borderId="17" xfId="23" applyFont="1" applyFill="1" applyBorder="1" applyAlignment="1">
      <alignment horizontal="center" vertical="top" wrapText="1"/>
    </xf>
    <xf numFmtId="0" fontId="0" fillId="17" borderId="18" xfId="0" applyFill="1" applyBorder="1" applyAlignment="1">
      <alignment horizontal="center" vertical="top" wrapText="1"/>
    </xf>
    <xf numFmtId="0" fontId="0" fillId="17" borderId="18" xfId="0" applyFont="1" applyFill="1" applyBorder="1" applyAlignment="1">
      <alignment horizontal="center" vertical="center" wrapText="1"/>
    </xf>
    <xf numFmtId="0" fontId="0" fillId="17" borderId="12" xfId="0" applyFont="1" applyFill="1" applyBorder="1" applyAlignment="1">
      <alignment horizontal="center" vertical="center" wrapText="1"/>
    </xf>
    <xf numFmtId="0" fontId="0" fillId="17" borderId="19" xfId="0" applyFill="1" applyBorder="1" applyAlignment="1">
      <alignment horizontal="center" vertical="top" wrapText="1"/>
    </xf>
    <xf numFmtId="0" fontId="0" fillId="17" borderId="19" xfId="0" applyFont="1" applyFill="1" applyBorder="1" applyAlignment="1">
      <alignment horizontal="center" vertical="center" wrapText="1"/>
    </xf>
    <xf numFmtId="0" fontId="0" fillId="17" borderId="13" xfId="0" applyFont="1" applyFill="1" applyBorder="1" applyAlignment="1">
      <alignment horizontal="center" vertical="center" wrapText="1"/>
    </xf>
    <xf numFmtId="0" fontId="20" fillId="17" borderId="0" xfId="0" applyNumberFormat="1" applyFont="1" applyFill="1" applyAlignment="1">
      <alignment horizontal="center"/>
    </xf>
    <xf numFmtId="0" fontId="20" fillId="17" borderId="0" xfId="0" applyFont="1" applyFill="1" applyAlignment="1">
      <alignment horizontal="center"/>
    </xf>
    <xf numFmtId="0" fontId="1" fillId="17" borderId="0" xfId="0" applyNumberFormat="1" applyFont="1" applyFill="1" applyAlignment="1">
      <alignment horizontal="left" vertical="top" wrapText="1"/>
    </xf>
    <xf numFmtId="0" fontId="17" fillId="17" borderId="0" xfId="0" applyFont="1" applyFill="1" applyAlignment="1">
      <alignment horizontal="left" vertical="center"/>
    </xf>
    <xf numFmtId="4" fontId="4" fillId="17" borderId="0" xfId="0" applyNumberFormat="1" applyFont="1" applyFill="1"/>
    <xf numFmtId="0" fontId="21" fillId="17" borderId="0" xfId="18" applyFont="1" applyFill="1"/>
    <xf numFmtId="0" fontId="21" fillId="17" borderId="0" xfId="18" applyFont="1" applyFill="1" applyAlignment="1">
      <alignment horizontal="center"/>
    </xf>
    <xf numFmtId="167" fontId="21" fillId="17" borderId="0" xfId="18" applyNumberFormat="1" applyFont="1" applyFill="1" applyAlignment="1">
      <alignment horizontal="center"/>
    </xf>
    <xf numFmtId="167" fontId="21" fillId="17" borderId="0" xfId="18" applyNumberFormat="1" applyFont="1" applyFill="1"/>
    <xf numFmtId="167" fontId="21" fillId="17" borderId="0" xfId="18" applyNumberFormat="1" applyFont="1" applyFill="1" applyAlignment="1">
      <alignment horizontal="center" vertical="center"/>
    </xf>
    <xf numFmtId="166" fontId="21" fillId="17" borderId="0" xfId="28" applyNumberFormat="1" applyFont="1" applyFill="1" applyAlignment="1">
      <alignment horizontal="center"/>
    </xf>
    <xf numFmtId="9" fontId="21" fillId="17" borderId="0" xfId="28" applyFont="1" applyFill="1" applyAlignment="1">
      <alignment horizontal="center"/>
    </xf>
    <xf numFmtId="167" fontId="21" fillId="17" borderId="0" xfId="28" applyNumberFormat="1" applyFont="1" applyFill="1" applyAlignment="1">
      <alignment horizontal="center"/>
    </xf>
    <xf numFmtId="0" fontId="21" fillId="17" borderId="0" xfId="18" applyFont="1" applyFill="1" applyAlignment="1">
      <alignment horizontal="right" vertical="center"/>
    </xf>
    <xf numFmtId="0" fontId="22" fillId="17" borderId="0" xfId="18" applyFont="1" applyFill="1" applyAlignment="1">
      <alignment horizontal="center"/>
    </xf>
    <xf numFmtId="0" fontId="19" fillId="17" borderId="0" xfId="18" applyFill="1"/>
    <xf numFmtId="0" fontId="19" fillId="17" borderId="0" xfId="18" applyFill="1" applyAlignment="1">
      <alignment horizontal="center"/>
    </xf>
    <xf numFmtId="167" fontId="19" fillId="17" borderId="0" xfId="18" applyNumberFormat="1" applyFill="1" applyAlignment="1">
      <alignment horizontal="center"/>
    </xf>
    <xf numFmtId="167" fontId="19" fillId="17" borderId="0" xfId="18" applyNumberFormat="1" applyFill="1"/>
    <xf numFmtId="166" fontId="12" fillId="17" borderId="0" xfId="28" applyNumberFormat="1" applyFill="1" applyAlignment="1">
      <alignment horizontal="center"/>
    </xf>
    <xf numFmtId="9" fontId="12" fillId="17" borderId="0" xfId="28" applyFill="1" applyAlignment="1">
      <alignment horizontal="center"/>
    </xf>
    <xf numFmtId="167" fontId="12" fillId="17" borderId="0" xfId="28" applyNumberFormat="1" applyFill="1" applyAlignment="1">
      <alignment horizontal="center"/>
    </xf>
    <xf numFmtId="0" fontId="1" fillId="17" borderId="11" xfId="18" applyFont="1" applyFill="1" applyBorder="1" applyAlignment="1">
      <alignment horizontal="center" vertical="center" wrapText="1"/>
    </xf>
    <xf numFmtId="4" fontId="1" fillId="17" borderId="11" xfId="18" applyNumberFormat="1" applyFont="1" applyFill="1" applyBorder="1" applyAlignment="1" applyProtection="1">
      <alignment horizontal="center" vertical="center" wrapText="1"/>
      <protection locked="0"/>
    </xf>
    <xf numFmtId="167" fontId="1" fillId="17" borderId="11" xfId="18" applyNumberFormat="1" applyFont="1" applyFill="1" applyBorder="1" applyAlignment="1" applyProtection="1">
      <alignment horizontal="center" vertical="center" wrapText="1"/>
      <protection locked="0"/>
    </xf>
    <xf numFmtId="167" fontId="1" fillId="17" borderId="14" xfId="18" applyNumberFormat="1" applyFont="1" applyFill="1" applyBorder="1" applyAlignment="1" applyProtection="1">
      <alignment horizontal="center" vertical="center" wrapText="1"/>
      <protection locked="0"/>
    </xf>
    <xf numFmtId="167" fontId="1" fillId="17" borderId="15" xfId="18" applyNumberFormat="1" applyFont="1" applyFill="1" applyBorder="1" applyAlignment="1" applyProtection="1">
      <alignment horizontal="center" vertical="center" wrapText="1"/>
      <protection locked="0"/>
    </xf>
    <xf numFmtId="167" fontId="1" fillId="17" borderId="16" xfId="18" applyNumberFormat="1" applyFont="1" applyFill="1" applyBorder="1" applyAlignment="1" applyProtection="1">
      <alignment horizontal="center" vertical="center" wrapText="1"/>
      <protection locked="0"/>
    </xf>
    <xf numFmtId="9" fontId="1" fillId="17" borderId="11" xfId="28" applyFont="1" applyFill="1" applyBorder="1" applyAlignment="1" applyProtection="1">
      <alignment horizontal="center" vertical="center" wrapText="1"/>
      <protection locked="0"/>
    </xf>
    <xf numFmtId="167" fontId="1" fillId="17" borderId="11" xfId="28" applyNumberFormat="1" applyFont="1" applyFill="1" applyBorder="1" applyAlignment="1" applyProtection="1">
      <alignment horizontal="center" vertical="center" wrapText="1"/>
      <protection locked="0"/>
    </xf>
    <xf numFmtId="0" fontId="1" fillId="17" borderId="13" xfId="18" applyFont="1" applyFill="1" applyBorder="1" applyAlignment="1">
      <alignment horizontal="center" vertical="center" wrapText="1"/>
    </xf>
    <xf numFmtId="4" fontId="1" fillId="17" borderId="13" xfId="18" applyNumberFormat="1" applyFont="1" applyFill="1" applyBorder="1" applyAlignment="1" applyProtection="1">
      <alignment horizontal="center" vertical="center" wrapText="1"/>
      <protection locked="0"/>
    </xf>
    <xf numFmtId="167" fontId="1" fillId="17" borderId="13" xfId="18" applyNumberFormat="1" applyFont="1" applyFill="1" applyBorder="1" applyAlignment="1" applyProtection="1">
      <alignment horizontal="center" vertical="center" wrapText="1"/>
      <protection locked="0"/>
    </xf>
    <xf numFmtId="167" fontId="1" fillId="17" borderId="10" xfId="18" applyNumberFormat="1" applyFont="1" applyFill="1" applyBorder="1" applyAlignment="1" applyProtection="1">
      <alignment horizontal="center" vertical="center" wrapText="1"/>
      <protection locked="0"/>
    </xf>
    <xf numFmtId="166" fontId="1" fillId="17" borderId="10" xfId="28" applyNumberFormat="1" applyFont="1" applyFill="1" applyBorder="1" applyAlignment="1" applyProtection="1">
      <alignment horizontal="center" vertical="center" wrapText="1"/>
      <protection locked="0"/>
    </xf>
    <xf numFmtId="9" fontId="1" fillId="17" borderId="13" xfId="28" applyFont="1" applyFill="1" applyBorder="1" applyAlignment="1" applyProtection="1">
      <alignment horizontal="center" vertical="center" wrapText="1"/>
      <protection locked="0"/>
    </xf>
    <xf numFmtId="167" fontId="1" fillId="17" borderId="13" xfId="28" applyNumberFormat="1" applyFont="1" applyFill="1" applyBorder="1" applyAlignment="1" applyProtection="1">
      <alignment horizontal="center" vertical="center" wrapText="1"/>
      <protection locked="0"/>
    </xf>
    <xf numFmtId="0" fontId="1" fillId="17" borderId="10" xfId="22" applyFont="1" applyFill="1" applyBorder="1" applyAlignment="1">
      <alignment horizontal="center" vertical="center" wrapText="1"/>
    </xf>
    <xf numFmtId="0" fontId="13" fillId="17" borderId="17" xfId="22" applyFont="1" applyFill="1" applyBorder="1" applyAlignment="1">
      <alignment horizontal="left" vertical="center" wrapText="1"/>
    </xf>
    <xf numFmtId="0" fontId="13" fillId="17" borderId="20" xfId="22" applyFont="1" applyFill="1" applyBorder="1" applyAlignment="1">
      <alignment horizontal="left" vertical="center" wrapText="1"/>
    </xf>
    <xf numFmtId="0" fontId="13" fillId="17" borderId="21" xfId="22" applyFont="1" applyFill="1" applyBorder="1" applyAlignment="1">
      <alignment horizontal="left" vertical="center" wrapText="1"/>
    </xf>
    <xf numFmtId="0" fontId="13" fillId="17" borderId="10" xfId="22" applyFont="1" applyFill="1" applyBorder="1" applyAlignment="1">
      <alignment horizontal="center" vertical="center" wrapText="1"/>
    </xf>
    <xf numFmtId="167" fontId="13" fillId="17" borderId="10" xfId="22" applyNumberFormat="1" applyFont="1" applyFill="1" applyBorder="1" applyAlignment="1">
      <alignment horizontal="center" vertical="center"/>
    </xf>
    <xf numFmtId="166" fontId="13" fillId="17" borderId="10" xfId="28" applyNumberFormat="1" applyFont="1" applyFill="1" applyBorder="1" applyAlignment="1">
      <alignment horizontal="center" vertical="center"/>
    </xf>
    <xf numFmtId="9" fontId="1" fillId="17" borderId="10" xfId="28" applyFont="1" applyFill="1" applyBorder="1" applyAlignment="1">
      <alignment horizontal="center" vertical="center"/>
    </xf>
    <xf numFmtId="167" fontId="1" fillId="17" borderId="11" xfId="28" applyNumberFormat="1" applyFont="1" applyFill="1" applyBorder="1" applyAlignment="1">
      <alignment horizontal="center" vertical="center"/>
    </xf>
    <xf numFmtId="0" fontId="1" fillId="17" borderId="10" xfId="22" applyFont="1" applyFill="1" applyBorder="1" applyAlignment="1">
      <alignment horizontal="center" vertical="center"/>
    </xf>
    <xf numFmtId="0" fontId="13" fillId="17" borderId="18" xfId="22" applyFont="1" applyFill="1" applyBorder="1" applyAlignment="1">
      <alignment horizontal="left" vertical="center" wrapText="1"/>
    </xf>
    <xf numFmtId="0" fontId="13" fillId="17" borderId="0" xfId="22" applyFont="1" applyFill="1" applyBorder="1" applyAlignment="1">
      <alignment horizontal="left" vertical="center" wrapText="1"/>
    </xf>
    <xf numFmtId="0" fontId="13" fillId="17" borderId="22" xfId="22" applyFont="1" applyFill="1" applyBorder="1" applyAlignment="1">
      <alignment horizontal="left" vertical="center" wrapText="1"/>
    </xf>
    <xf numFmtId="0" fontId="1" fillId="17" borderId="10" xfId="22" applyFont="1" applyFill="1" applyBorder="1" applyAlignment="1">
      <alignment horizontal="center" vertical="center" wrapText="1"/>
    </xf>
    <xf numFmtId="167" fontId="1" fillId="17" borderId="10" xfId="22" applyNumberFormat="1" applyFont="1" applyFill="1" applyBorder="1" applyAlignment="1">
      <alignment horizontal="center" vertical="center"/>
    </xf>
    <xf numFmtId="166" fontId="1" fillId="17" borderId="10" xfId="28" applyNumberFormat="1" applyFont="1" applyFill="1" applyBorder="1" applyAlignment="1">
      <alignment horizontal="center" vertical="center"/>
    </xf>
    <xf numFmtId="167" fontId="1" fillId="17" borderId="12" xfId="28" applyNumberFormat="1" applyFont="1" applyFill="1" applyBorder="1" applyAlignment="1">
      <alignment horizontal="center" vertical="center"/>
    </xf>
    <xf numFmtId="0" fontId="13" fillId="17" borderId="19" xfId="22" applyFont="1" applyFill="1" applyBorder="1" applyAlignment="1">
      <alignment horizontal="left" vertical="center" wrapText="1"/>
    </xf>
    <xf numFmtId="0" fontId="13" fillId="17" borderId="23" xfId="22" applyFont="1" applyFill="1" applyBorder="1" applyAlignment="1">
      <alignment horizontal="left" vertical="center" wrapText="1"/>
    </xf>
    <xf numFmtId="0" fontId="13" fillId="17" borderId="24" xfId="22" applyFont="1" applyFill="1" applyBorder="1" applyAlignment="1">
      <alignment horizontal="left" vertical="center" wrapText="1"/>
    </xf>
    <xf numFmtId="0" fontId="1" fillId="17" borderId="10" xfId="22" applyFont="1" applyFill="1" applyBorder="1" applyAlignment="1">
      <alignment horizontal="left" vertical="center"/>
    </xf>
    <xf numFmtId="0" fontId="1" fillId="17" borderId="10" xfId="22" applyFont="1" applyFill="1" applyBorder="1" applyAlignment="1">
      <alignment horizontal="center" vertical="center"/>
    </xf>
    <xf numFmtId="167" fontId="1" fillId="17" borderId="10" xfId="22" applyNumberFormat="1" applyFont="1" applyFill="1" applyBorder="1" applyAlignment="1">
      <alignment horizontal="left" vertical="center"/>
    </xf>
    <xf numFmtId="166" fontId="1" fillId="17" borderId="10" xfId="22" applyNumberFormat="1" applyFont="1" applyFill="1" applyBorder="1" applyAlignment="1">
      <alignment horizontal="center" vertical="center"/>
    </xf>
    <xf numFmtId="14" fontId="1" fillId="17" borderId="11" xfId="22" applyNumberFormat="1" applyFont="1" applyFill="1" applyBorder="1" applyAlignment="1">
      <alignment horizontal="center" vertical="center"/>
    </xf>
    <xf numFmtId="0" fontId="1" fillId="17" borderId="11" xfId="22" applyFont="1" applyFill="1" applyBorder="1" applyAlignment="1">
      <alignment horizontal="left" vertical="center" wrapText="1"/>
    </xf>
    <xf numFmtId="0" fontId="1" fillId="17" borderId="11" xfId="22" applyFont="1" applyFill="1" applyBorder="1" applyAlignment="1">
      <alignment horizontal="center" vertical="center" wrapText="1"/>
    </xf>
    <xf numFmtId="0" fontId="1" fillId="17" borderId="11" xfId="22" applyFont="1" applyFill="1" applyBorder="1" applyAlignment="1">
      <alignment horizontal="center" vertical="center"/>
    </xf>
    <xf numFmtId="167" fontId="1" fillId="17" borderId="11" xfId="22" applyNumberFormat="1" applyFont="1" applyFill="1" applyBorder="1" applyAlignment="1">
      <alignment horizontal="center" vertical="center"/>
    </xf>
    <xf numFmtId="9" fontId="13" fillId="17" borderId="10" xfId="22" applyNumberFormat="1" applyFont="1" applyFill="1" applyBorder="1" applyAlignment="1">
      <alignment horizontal="center" vertical="center"/>
    </xf>
    <xf numFmtId="9" fontId="1" fillId="17" borderId="11" xfId="22" applyNumberFormat="1" applyFont="1" applyFill="1" applyBorder="1" applyAlignment="1">
      <alignment horizontal="center" vertical="center"/>
    </xf>
    <xf numFmtId="0" fontId="1" fillId="17" borderId="12" xfId="22" applyFont="1" applyFill="1" applyBorder="1" applyAlignment="1">
      <alignment horizontal="center" vertical="center"/>
    </xf>
    <xf numFmtId="0" fontId="1" fillId="17" borderId="12" xfId="22" applyFont="1" applyFill="1" applyBorder="1" applyAlignment="1">
      <alignment horizontal="left" vertical="center" wrapText="1"/>
    </xf>
    <xf numFmtId="0" fontId="1" fillId="17" borderId="12" xfId="22" applyFont="1" applyFill="1" applyBorder="1" applyAlignment="1">
      <alignment horizontal="center" vertical="center" wrapText="1"/>
    </xf>
    <xf numFmtId="167" fontId="1" fillId="17" borderId="12" xfId="22" applyNumberFormat="1" applyFont="1" applyFill="1" applyBorder="1" applyAlignment="1">
      <alignment horizontal="center" vertical="center"/>
    </xf>
    <xf numFmtId="9" fontId="1" fillId="17" borderId="10" xfId="22" applyNumberFormat="1" applyFont="1" applyFill="1" applyBorder="1" applyAlignment="1">
      <alignment horizontal="center" vertical="center"/>
    </xf>
    <xf numFmtId="9" fontId="1" fillId="17" borderId="12" xfId="22" applyNumberFormat="1" applyFont="1" applyFill="1" applyBorder="1" applyAlignment="1">
      <alignment horizontal="center" vertical="center"/>
    </xf>
    <xf numFmtId="0" fontId="1" fillId="17" borderId="12" xfId="22" applyFont="1" applyFill="1" applyBorder="1" applyAlignment="1">
      <alignment horizontal="left" vertical="center"/>
    </xf>
    <xf numFmtId="167" fontId="1" fillId="17" borderId="10" xfId="22" applyNumberFormat="1" applyFont="1" applyFill="1" applyBorder="1" applyAlignment="1">
      <alignment horizontal="center" vertical="center" wrapText="1"/>
    </xf>
    <xf numFmtId="0" fontId="1" fillId="17" borderId="13" xfId="22" applyFont="1" applyFill="1" applyBorder="1" applyAlignment="1">
      <alignment horizontal="center" vertical="center"/>
    </xf>
    <xf numFmtId="0" fontId="1" fillId="17" borderId="13" xfId="22" applyFont="1" applyFill="1" applyBorder="1" applyAlignment="1">
      <alignment horizontal="left" vertical="center"/>
    </xf>
    <xf numFmtId="0" fontId="1" fillId="17" borderId="13" xfId="22" applyFont="1" applyFill="1" applyBorder="1" applyAlignment="1">
      <alignment horizontal="center" vertical="center" wrapText="1"/>
    </xf>
    <xf numFmtId="167" fontId="1" fillId="17" borderId="13" xfId="22" applyNumberFormat="1" applyFont="1" applyFill="1" applyBorder="1" applyAlignment="1">
      <alignment horizontal="center" vertical="center"/>
    </xf>
    <xf numFmtId="9" fontId="1" fillId="17" borderId="13" xfId="22" applyNumberFormat="1" applyFont="1" applyFill="1" applyBorder="1" applyAlignment="1">
      <alignment horizontal="center" vertical="center"/>
    </xf>
    <xf numFmtId="0" fontId="53" fillId="17" borderId="10" xfId="0" applyNumberFormat="1" applyFont="1" applyFill="1" applyBorder="1" applyAlignment="1">
      <alignment horizontal="center" vertical="center" wrapText="1"/>
    </xf>
    <xf numFmtId="0" fontId="53" fillId="17" borderId="10" xfId="0" applyFont="1" applyFill="1" applyBorder="1" applyAlignment="1">
      <alignment vertical="center" wrapText="1"/>
    </xf>
    <xf numFmtId="0" fontId="53" fillId="17" borderId="10" xfId="0" applyFont="1" applyFill="1" applyBorder="1" applyAlignment="1">
      <alignment horizontal="left" vertical="center" wrapText="1"/>
    </xf>
    <xf numFmtId="4" fontId="53" fillId="17" borderId="10" xfId="0" applyNumberFormat="1" applyFont="1" applyFill="1" applyBorder="1" applyAlignment="1">
      <alignment horizontal="center" vertical="center"/>
    </xf>
    <xf numFmtId="0" fontId="54" fillId="17" borderId="10" xfId="0" applyFont="1" applyFill="1" applyBorder="1" applyAlignment="1">
      <alignment horizontal="center"/>
    </xf>
    <xf numFmtId="0" fontId="54" fillId="17" borderId="10" xfId="0" applyFont="1" applyFill="1" applyBorder="1" applyAlignment="1">
      <alignment horizontal="center" vertical="center"/>
    </xf>
    <xf numFmtId="166" fontId="54" fillId="17" borderId="10" xfId="0" applyNumberFormat="1" applyFont="1" applyFill="1" applyBorder="1" applyAlignment="1">
      <alignment horizontal="center" vertical="center"/>
    </xf>
    <xf numFmtId="9" fontId="53" fillId="17" borderId="10" xfId="0" applyNumberFormat="1" applyFont="1" applyFill="1" applyBorder="1" applyAlignment="1">
      <alignment horizontal="center" vertical="center"/>
    </xf>
    <xf numFmtId="1" fontId="53" fillId="17" borderId="10" xfId="0" applyNumberFormat="1" applyFont="1" applyFill="1" applyBorder="1" applyAlignment="1">
      <alignment vertical="center"/>
    </xf>
    <xf numFmtId="0" fontId="53" fillId="17" borderId="10" xfId="0" applyFont="1" applyFill="1" applyBorder="1" applyAlignment="1">
      <alignment horizontal="center" vertical="center" wrapText="1"/>
    </xf>
    <xf numFmtId="0" fontId="53" fillId="17" borderId="10" xfId="0" applyFont="1" applyFill="1" applyBorder="1" applyAlignment="1">
      <alignment horizontal="center" vertical="center"/>
    </xf>
    <xf numFmtId="0" fontId="53" fillId="17" borderId="10" xfId="0" applyFont="1" applyFill="1" applyBorder="1" applyAlignment="1">
      <alignment horizontal="center"/>
    </xf>
    <xf numFmtId="0" fontId="53" fillId="17" borderId="10" xfId="0" applyFont="1" applyFill="1" applyBorder="1" applyAlignment="1">
      <alignment horizontal="center" vertical="center"/>
    </xf>
    <xf numFmtId="0" fontId="53" fillId="17" borderId="10" xfId="0" applyFont="1" applyFill="1" applyBorder="1" applyAlignment="1">
      <alignment horizontal="center" vertical="center" wrapText="1"/>
    </xf>
  </cellXfs>
  <cellStyles count="33">
    <cellStyle name="Акцент1 2" xfId="1"/>
    <cellStyle name="Акцент2 2" xfId="2"/>
    <cellStyle name="Акцент3 2" xfId="3"/>
    <cellStyle name="Акцент4 2" xfId="4"/>
    <cellStyle name="Акцент5 2" xfId="5"/>
    <cellStyle name="Акцент6 2" xfId="6"/>
    <cellStyle name="Ввод  2" xfId="7"/>
    <cellStyle name="Вывод 2" xfId="8"/>
    <cellStyle name="Вычисление 2" xfId="9"/>
    <cellStyle name="Заголовок 1 2" xfId="10"/>
    <cellStyle name="Заголовок 2 2" xfId="11"/>
    <cellStyle name="Заголовок 3 2" xfId="12"/>
    <cellStyle name="Заголовок 4 2" xfId="13"/>
    <cellStyle name="Итог 2" xfId="14"/>
    <cellStyle name="Контрольная ячейка 2" xfId="15"/>
    <cellStyle name="Название 2" xfId="16"/>
    <cellStyle name="Нейтральный 2" xfId="17"/>
    <cellStyle name="Обычный" xfId="0" builtinId="0"/>
    <cellStyle name="Обычный 2" xfId="18"/>
    <cellStyle name="Обычный 2 2" xfId="19"/>
    <cellStyle name="Обычный 3" xfId="20"/>
    <cellStyle name="Обычный 4" xfId="21"/>
    <cellStyle name="Обычный 5" xfId="22"/>
    <cellStyle name="Обычный_Лист1 2" xfId="23"/>
    <cellStyle name="Плохой 2" xfId="24"/>
    <cellStyle name="Пояснение 2" xfId="25"/>
    <cellStyle name="Примечание 2" xfId="26"/>
    <cellStyle name="Процентный 2" xfId="27"/>
    <cellStyle name="Процентный 2 2" xfId="28"/>
    <cellStyle name="Связанная ячейка 2" xfId="29"/>
    <cellStyle name="Текст предупреждения 2" xfId="30"/>
    <cellStyle name="Финансовый 2" xfId="31"/>
    <cellStyle name="Хороший 2" xfId="32"/>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alinina/Desktop/&#1050;&#1072;&#1083;&#1080;&#1085;&#1080;&#1085;&#1072;/&#1054;&#1058;&#1063;&#1045;&#1058;&#1053;&#1054;&#1057;&#1058;&#1068;%20&#1055;&#1054;%20&#1043;&#1054;&#1057;&#1055;&#1056;&#1054;&#1043;&#1056;&#1040;&#1052;&#1052;&#1045;/&#1050;&#1042;&#1040;&#1056;&#1058;&#1040;&#1051;&#1068;&#1053;&#1067;&#1045;/9%20&#1084;&#1077;&#1089;&#1103;&#1094;&#1077;&#1074;/&#1052;&#1080;&#1085;&#1089;&#1090;&#1088;&#1086;&#1081;/&#1050;&#1086;&#1087;&#1080;&#1103;%20&#1054;&#1058;&#1063;&#1045;&#1058;%20&#1103;&#1085;&#1074;&#1072;&#1088;&#1100;-&#1089;&#1077;&#1085;&#1090;&#1103;&#1073;&#1088;&#1100;%202018%20&#1085;&#1072;%20&#1086;&#1090;&#1087;&#1088;&#1072;&#1074;&#1082;&#1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драв ОКС"/>
      <sheetName val="Здрав план реализации"/>
      <sheetName val="СОЦ ОКС"/>
      <sheetName val="СОЦ план реализации"/>
      <sheetName val="Спорт ОКС"/>
      <sheetName val="Спорт план реализации"/>
      <sheetName val="Образование ОКС"/>
      <sheetName val="Образование план реализации"/>
      <sheetName val="Культура"/>
      <sheetName val="Культура план реализации "/>
      <sheetName val="Сельхоз"/>
      <sheetName val="Сельхоз планреализации"/>
      <sheetName val="Безопасность"/>
      <sheetName val="Безопасность план реализации"/>
    </sheetNames>
    <sheetDataSet>
      <sheetData sheetId="0"/>
      <sheetData sheetId="1"/>
      <sheetData sheetId="2"/>
      <sheetData sheetId="3"/>
      <sheetData sheetId="4"/>
      <sheetData sheetId="5"/>
      <sheetData sheetId="6"/>
      <sheetData sheetId="7"/>
      <sheetData sheetId="8"/>
      <sheetData sheetId="9"/>
      <sheetData sheetId="10"/>
      <sheetData sheetId="11">
        <row r="28">
          <cell r="D28">
            <v>47500.7</v>
          </cell>
          <cell r="E28">
            <v>14167.941309999998</v>
          </cell>
          <cell r="F28">
            <v>15029.008219999998</v>
          </cell>
        </row>
        <row r="29">
          <cell r="D29">
            <v>15200</v>
          </cell>
          <cell r="E29">
            <v>13095.960499999999</v>
          </cell>
          <cell r="F29">
            <v>15200</v>
          </cell>
        </row>
        <row r="30">
          <cell r="D30">
            <v>633.29999999999995</v>
          </cell>
          <cell r="E30">
            <v>275.93293</v>
          </cell>
          <cell r="F30">
            <v>305.34350000000001</v>
          </cell>
        </row>
      </sheetData>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pageSetUpPr fitToPage="1"/>
  </sheetPr>
  <dimension ref="A1:O643"/>
  <sheetViews>
    <sheetView tabSelected="1" view="pageBreakPreview" topLeftCell="A2" zoomScale="80" zoomScaleNormal="110" zoomScaleSheetLayoutView="80" workbookViewId="0">
      <pane xSplit="2" ySplit="4" topLeftCell="C6" activePane="bottomRight" state="frozen"/>
      <selection activeCell="A2" sqref="A2"/>
      <selection pane="topRight" activeCell="C2" sqref="C2"/>
      <selection pane="bottomLeft" activeCell="A6" sqref="A6"/>
      <selection pane="bottomRight" activeCell="A2" sqref="A1:XFD1048576"/>
    </sheetView>
  </sheetViews>
  <sheetFormatPr defaultColWidth="13.6640625" defaultRowHeight="15.6" outlineLevelRow="1" x14ac:dyDescent="0.3"/>
  <cols>
    <col min="1" max="1" width="6.33203125" style="47" customWidth="1"/>
    <col min="2" max="2" width="31.6640625" style="39" customWidth="1"/>
    <col min="3" max="3" width="6.44140625" style="40" customWidth="1"/>
    <col min="4" max="4" width="13.33203125" style="41" customWidth="1"/>
    <col min="5" max="5" width="13.6640625" style="41" customWidth="1"/>
    <col min="6" max="6" width="13.44140625" style="41" customWidth="1"/>
    <col min="7" max="7" width="10.33203125" style="41" customWidth="1"/>
    <col min="8" max="8" width="28.33203125" style="24" customWidth="1"/>
    <col min="9" max="9" width="29.88671875" style="24" customWidth="1"/>
    <col min="10" max="10" width="10.44140625" style="24" customWidth="1"/>
    <col min="11" max="11" width="21.44140625" style="24" customWidth="1"/>
    <col min="12" max="12" width="29.88671875" style="48" customWidth="1"/>
    <col min="13" max="13" width="8" style="43" customWidth="1"/>
    <col min="14" max="16384" width="13.6640625" style="44"/>
  </cols>
  <sheetData>
    <row r="1" spans="1:13" x14ac:dyDescent="0.3">
      <c r="A1" s="38"/>
      <c r="I1" s="42" t="s">
        <v>211</v>
      </c>
      <c r="J1" s="42"/>
      <c r="K1" s="42"/>
      <c r="L1" s="42"/>
    </row>
    <row r="2" spans="1:13" ht="42" customHeight="1" x14ac:dyDescent="0.35">
      <c r="A2" s="45" t="s">
        <v>428</v>
      </c>
      <c r="B2" s="46"/>
      <c r="C2" s="46"/>
      <c r="D2" s="46"/>
      <c r="E2" s="46"/>
      <c r="F2" s="46"/>
      <c r="G2" s="46"/>
      <c r="H2" s="46"/>
      <c r="I2" s="46"/>
      <c r="J2" s="46"/>
      <c r="K2" s="46"/>
      <c r="L2" s="46"/>
      <c r="M2" s="46"/>
    </row>
    <row r="3" spans="1:13" ht="12.75" customHeight="1" x14ac:dyDescent="0.3"/>
    <row r="4" spans="1:13" ht="30.75" customHeight="1" x14ac:dyDescent="0.3">
      <c r="A4" s="49" t="s">
        <v>212</v>
      </c>
      <c r="B4" s="50" t="s">
        <v>213</v>
      </c>
      <c r="C4" s="51" t="s">
        <v>214</v>
      </c>
      <c r="D4" s="52"/>
      <c r="E4" s="52"/>
      <c r="F4" s="53"/>
      <c r="G4" s="54" t="s">
        <v>215</v>
      </c>
      <c r="H4" s="55" t="s">
        <v>216</v>
      </c>
      <c r="I4" s="56"/>
      <c r="J4" s="57"/>
      <c r="K4" s="33" t="s">
        <v>217</v>
      </c>
      <c r="L4" s="33" t="s">
        <v>456</v>
      </c>
      <c r="M4" s="30" t="s">
        <v>477</v>
      </c>
    </row>
    <row r="5" spans="1:13" ht="52.8" x14ac:dyDescent="0.3">
      <c r="A5" s="49"/>
      <c r="B5" s="50"/>
      <c r="C5" s="58" t="s">
        <v>218</v>
      </c>
      <c r="D5" s="59" t="s">
        <v>89</v>
      </c>
      <c r="E5" s="59" t="s">
        <v>219</v>
      </c>
      <c r="F5" s="59" t="s">
        <v>139</v>
      </c>
      <c r="G5" s="60"/>
      <c r="H5" s="25" t="s">
        <v>220</v>
      </c>
      <c r="I5" s="25" t="s">
        <v>221</v>
      </c>
      <c r="J5" s="25" t="s">
        <v>222</v>
      </c>
      <c r="K5" s="33"/>
      <c r="L5" s="33"/>
      <c r="M5" s="61"/>
    </row>
    <row r="6" spans="1:13" s="48" customFormat="1" ht="37.200000000000003" customHeight="1" x14ac:dyDescent="0.3">
      <c r="A6" s="27"/>
      <c r="B6" s="62" t="s">
        <v>223</v>
      </c>
      <c r="C6" s="63" t="s">
        <v>162</v>
      </c>
      <c r="D6" s="64">
        <f>SUM(D7:D10)</f>
        <v>1000504.74</v>
      </c>
      <c r="E6" s="64">
        <f>SUM(E7:E10)</f>
        <v>529872.85073999991</v>
      </c>
      <c r="F6" s="64">
        <f>SUM(F7:F10)</f>
        <v>531582.36471999995</v>
      </c>
      <c r="G6" s="65">
        <f>F6/D6</f>
        <v>0.53131418919614515</v>
      </c>
      <c r="H6" s="66"/>
      <c r="I6" s="37" t="s">
        <v>224</v>
      </c>
      <c r="J6" s="25">
        <f>SUM(J7:J9)</f>
        <v>72</v>
      </c>
      <c r="K6" s="67" t="s">
        <v>225</v>
      </c>
      <c r="L6" s="68"/>
      <c r="M6" s="69"/>
    </row>
    <row r="7" spans="1:13" s="48" customFormat="1" ht="23.25" customHeight="1" x14ac:dyDescent="0.3">
      <c r="A7" s="28"/>
      <c r="B7" s="70"/>
      <c r="C7" s="71" t="s">
        <v>226</v>
      </c>
      <c r="D7" s="72">
        <f>D32+D172+D222+D332+D532</f>
        <v>647040.64</v>
      </c>
      <c r="E7" s="72">
        <f>E32+E172+E222+E332+E532</f>
        <v>398179.77730999998</v>
      </c>
      <c r="F7" s="72">
        <f t="shared" ref="D7:F10" si="0">F32+F172+F222+F332+F532</f>
        <v>396533.84122</v>
      </c>
      <c r="G7" s="65">
        <f>F7/D7</f>
        <v>0.61284224932146458</v>
      </c>
      <c r="H7" s="66"/>
      <c r="I7" s="37" t="s">
        <v>227</v>
      </c>
      <c r="J7" s="25">
        <f>J32+J172+J222+J332+J532</f>
        <v>13</v>
      </c>
      <c r="K7" s="73"/>
      <c r="L7" s="74"/>
      <c r="M7" s="75"/>
    </row>
    <row r="8" spans="1:13" s="48" customFormat="1" ht="23.25" customHeight="1" x14ac:dyDescent="0.3">
      <c r="A8" s="28"/>
      <c r="B8" s="70"/>
      <c r="C8" s="71" t="s">
        <v>228</v>
      </c>
      <c r="D8" s="72">
        <f t="shared" si="0"/>
        <v>160267</v>
      </c>
      <c r="E8" s="72">
        <f t="shared" si="0"/>
        <v>55069.700499999999</v>
      </c>
      <c r="F8" s="72">
        <f t="shared" si="0"/>
        <v>57173.74</v>
      </c>
      <c r="G8" s="65">
        <f>F8/D8</f>
        <v>0.35674056418351874</v>
      </c>
      <c r="H8" s="66"/>
      <c r="I8" s="37" t="s">
        <v>229</v>
      </c>
      <c r="J8" s="25">
        <f>J33+J173+J223+J333+J533</f>
        <v>45</v>
      </c>
      <c r="K8" s="73"/>
      <c r="L8" s="74"/>
      <c r="M8" s="75"/>
    </row>
    <row r="9" spans="1:13" s="48" customFormat="1" ht="23.25" customHeight="1" x14ac:dyDescent="0.3">
      <c r="A9" s="28"/>
      <c r="B9" s="70"/>
      <c r="C9" s="71" t="s">
        <v>161</v>
      </c>
      <c r="D9" s="72">
        <f t="shared" si="0"/>
        <v>783.3</v>
      </c>
      <c r="E9" s="72">
        <f t="shared" si="0"/>
        <v>275.93293</v>
      </c>
      <c r="F9" s="72">
        <f t="shared" si="0"/>
        <v>455.34350000000001</v>
      </c>
      <c r="G9" s="65">
        <f>F9/D9</f>
        <v>0.58131431124728716</v>
      </c>
      <c r="H9" s="66"/>
      <c r="I9" s="37" t="s">
        <v>230</v>
      </c>
      <c r="J9" s="25">
        <f>J34+J174+J224+J334+J534</f>
        <v>14</v>
      </c>
      <c r="K9" s="73"/>
      <c r="L9" s="74"/>
      <c r="M9" s="75"/>
    </row>
    <row r="10" spans="1:13" s="48" customFormat="1" ht="18.600000000000001" customHeight="1" x14ac:dyDescent="0.3">
      <c r="A10" s="29"/>
      <c r="B10" s="76"/>
      <c r="C10" s="71" t="s">
        <v>160</v>
      </c>
      <c r="D10" s="72">
        <f t="shared" si="0"/>
        <v>192413.8</v>
      </c>
      <c r="E10" s="72">
        <f t="shared" si="0"/>
        <v>76347.44</v>
      </c>
      <c r="F10" s="72">
        <f t="shared" si="0"/>
        <v>77419.44</v>
      </c>
      <c r="G10" s="65">
        <f>F10/D10</f>
        <v>0.40235908235272111</v>
      </c>
      <c r="H10" s="66"/>
      <c r="I10" s="37" t="s">
        <v>231</v>
      </c>
      <c r="J10" s="65">
        <f>(J7+(0.5*J8))/J6</f>
        <v>0.49305555555555558</v>
      </c>
      <c r="K10" s="77"/>
      <c r="L10" s="78"/>
      <c r="M10" s="79"/>
    </row>
    <row r="11" spans="1:13" s="48" customFormat="1" ht="4.3499999999999996" hidden="1" customHeight="1" x14ac:dyDescent="0.3">
      <c r="A11" s="27"/>
      <c r="B11" s="62" t="s">
        <v>232</v>
      </c>
      <c r="C11" s="63" t="s">
        <v>162</v>
      </c>
      <c r="D11" s="64">
        <f>SUM(D12:D15)</f>
        <v>1000504.74</v>
      </c>
      <c r="E11" s="64">
        <f>SUM(E12:E15)</f>
        <v>529872.85074000014</v>
      </c>
      <c r="F11" s="64">
        <f>SUM(F12:F15)</f>
        <v>531582.36471999995</v>
      </c>
      <c r="G11" s="72">
        <f t="shared" ref="G11:G51" si="1">F11/D11*100</f>
        <v>53.131418919614518</v>
      </c>
      <c r="H11" s="66"/>
      <c r="I11" s="37" t="s">
        <v>224</v>
      </c>
      <c r="J11" s="25">
        <f>J16+J21+J26</f>
        <v>74</v>
      </c>
      <c r="K11" s="80"/>
      <c r="L11" s="67"/>
      <c r="M11" s="69"/>
    </row>
    <row r="12" spans="1:13" s="48" customFormat="1" ht="2.1" hidden="1" customHeight="1" x14ac:dyDescent="0.3">
      <c r="A12" s="28"/>
      <c r="B12" s="70"/>
      <c r="C12" s="71" t="s">
        <v>226</v>
      </c>
      <c r="D12" s="72">
        <f>D17+D22+D27</f>
        <v>647040.6399999999</v>
      </c>
      <c r="E12" s="72">
        <f>E17+E22+E27</f>
        <v>398179.77731000003</v>
      </c>
      <c r="F12" s="72">
        <f>F17+F22+F27</f>
        <v>396533.84122</v>
      </c>
      <c r="G12" s="72">
        <f t="shared" si="1"/>
        <v>61.284224932146472</v>
      </c>
      <c r="H12" s="66"/>
      <c r="I12" s="37" t="s">
        <v>227</v>
      </c>
      <c r="J12" s="25">
        <f>J17+J22+J27</f>
        <v>15</v>
      </c>
      <c r="K12" s="81"/>
      <c r="L12" s="73"/>
      <c r="M12" s="75"/>
    </row>
    <row r="13" spans="1:13" s="48" customFormat="1" ht="5.0999999999999996" hidden="1" customHeight="1" x14ac:dyDescent="0.3">
      <c r="A13" s="28"/>
      <c r="B13" s="70"/>
      <c r="C13" s="71" t="s">
        <v>228</v>
      </c>
      <c r="D13" s="72">
        <f t="shared" ref="D13:F15" si="2">D18+D23+D28</f>
        <v>160267</v>
      </c>
      <c r="E13" s="72">
        <f t="shared" si="2"/>
        <v>55069.700500000006</v>
      </c>
      <c r="F13" s="72">
        <f>F18+F23+F28</f>
        <v>57173.740000000005</v>
      </c>
      <c r="G13" s="72">
        <f t="shared" si="1"/>
        <v>35.674056418351881</v>
      </c>
      <c r="H13" s="66"/>
      <c r="I13" s="37" t="s">
        <v>229</v>
      </c>
      <c r="J13" s="25">
        <f>J18+J23+J28</f>
        <v>46</v>
      </c>
      <c r="K13" s="81"/>
      <c r="L13" s="73"/>
      <c r="M13" s="75"/>
    </row>
    <row r="14" spans="1:13" s="48" customFormat="1" ht="39.6" hidden="1" customHeight="1" x14ac:dyDescent="0.3">
      <c r="A14" s="28"/>
      <c r="B14" s="70"/>
      <c r="C14" s="71" t="s">
        <v>161</v>
      </c>
      <c r="D14" s="72">
        <f>D19+D24+D29</f>
        <v>783.3</v>
      </c>
      <c r="E14" s="72">
        <f t="shared" si="2"/>
        <v>275.93293</v>
      </c>
      <c r="F14" s="72">
        <f>F19+F24+F29</f>
        <v>455.34350000000001</v>
      </c>
      <c r="G14" s="72">
        <f t="shared" si="1"/>
        <v>58.131431124728714</v>
      </c>
      <c r="H14" s="66"/>
      <c r="I14" s="37" t="s">
        <v>230</v>
      </c>
      <c r="J14" s="25">
        <f>J19+J24+J29</f>
        <v>10</v>
      </c>
      <c r="K14" s="81"/>
      <c r="L14" s="73"/>
      <c r="M14" s="75"/>
    </row>
    <row r="15" spans="1:13" s="48" customFormat="1" ht="39.6" hidden="1" customHeight="1" x14ac:dyDescent="0.3">
      <c r="A15" s="29"/>
      <c r="B15" s="76"/>
      <c r="C15" s="71" t="s">
        <v>160</v>
      </c>
      <c r="D15" s="72">
        <f t="shared" si="2"/>
        <v>192413.8</v>
      </c>
      <c r="E15" s="72">
        <f>E20+E25+E30</f>
        <v>76347.44</v>
      </c>
      <c r="F15" s="72">
        <f t="shared" si="2"/>
        <v>77419.44</v>
      </c>
      <c r="G15" s="72">
        <f t="shared" si="1"/>
        <v>40.235908235272113</v>
      </c>
      <c r="H15" s="66"/>
      <c r="I15" s="37" t="s">
        <v>231</v>
      </c>
      <c r="J15" s="82">
        <f>(J12+(0.5*J13))/J11%</f>
        <v>51.351351351351354</v>
      </c>
      <c r="K15" s="83"/>
      <c r="L15" s="77"/>
      <c r="M15" s="79"/>
    </row>
    <row r="16" spans="1:13" s="48" customFormat="1" ht="26.4" x14ac:dyDescent="0.3">
      <c r="A16" s="27"/>
      <c r="B16" s="27" t="s">
        <v>233</v>
      </c>
      <c r="C16" s="63" t="s">
        <v>162</v>
      </c>
      <c r="D16" s="64">
        <f>SUM(D17:D20)</f>
        <v>728876.81600000011</v>
      </c>
      <c r="E16" s="64">
        <f>SUM(E17:E20)</f>
        <v>357570.6</v>
      </c>
      <c r="F16" s="64">
        <f>SUM(F17:F20)</f>
        <v>358792.6</v>
      </c>
      <c r="G16" s="72">
        <f t="shared" si="1"/>
        <v>49.225409853069038</v>
      </c>
      <c r="H16" s="66"/>
      <c r="I16" s="37" t="s">
        <v>224</v>
      </c>
      <c r="J16" s="25">
        <f>J31+J176+2+2+J331</f>
        <v>54</v>
      </c>
      <c r="K16" s="80"/>
      <c r="L16" s="67"/>
      <c r="M16" s="84">
        <v>827</v>
      </c>
    </row>
    <row r="17" spans="1:13" s="48" customFormat="1" ht="13.8" x14ac:dyDescent="0.3">
      <c r="A17" s="28"/>
      <c r="B17" s="28"/>
      <c r="C17" s="71" t="s">
        <v>226</v>
      </c>
      <c r="D17" s="72">
        <f>D32+D177+D332+D542</f>
        <v>391246.016</v>
      </c>
      <c r="E17" s="72">
        <f>E32+E177+E332+E542</f>
        <v>239249.41999999998</v>
      </c>
      <c r="F17" s="72">
        <f>F32+F177+F332+F542</f>
        <v>239249.41999999998</v>
      </c>
      <c r="G17" s="72">
        <f t="shared" si="1"/>
        <v>61.150634183071141</v>
      </c>
      <c r="H17" s="66"/>
      <c r="I17" s="37" t="s">
        <v>227</v>
      </c>
      <c r="J17" s="25">
        <f>J32+J177+1+1+1+J332</f>
        <v>13</v>
      </c>
      <c r="K17" s="81"/>
      <c r="L17" s="73"/>
      <c r="M17" s="85"/>
    </row>
    <row r="18" spans="1:13" s="48" customFormat="1" ht="13.8" x14ac:dyDescent="0.3">
      <c r="A18" s="28"/>
      <c r="B18" s="28"/>
      <c r="C18" s="71" t="s">
        <v>228</v>
      </c>
      <c r="D18" s="72">
        <f>D33+D178+D333</f>
        <v>145067</v>
      </c>
      <c r="E18" s="72">
        <f>E33+E178+E333</f>
        <v>41973.740000000005</v>
      </c>
      <c r="F18" s="72">
        <f>F33+F178+F333</f>
        <v>41973.740000000005</v>
      </c>
      <c r="G18" s="72">
        <f t="shared" si="1"/>
        <v>28.934037375833238</v>
      </c>
      <c r="H18" s="66"/>
      <c r="I18" s="37" t="s">
        <v>229</v>
      </c>
      <c r="J18" s="25">
        <f>J33+J173+J333</f>
        <v>30</v>
      </c>
      <c r="K18" s="81"/>
      <c r="L18" s="73"/>
      <c r="M18" s="85"/>
    </row>
    <row r="19" spans="1:13" s="48" customFormat="1" ht="13.8" x14ac:dyDescent="0.3">
      <c r="A19" s="28"/>
      <c r="B19" s="28"/>
      <c r="C19" s="71" t="s">
        <v>161</v>
      </c>
      <c r="D19" s="72">
        <f>D34+D199+D209</f>
        <v>150</v>
      </c>
      <c r="E19" s="72">
        <f>E34+E179+E334+E209</f>
        <v>0</v>
      </c>
      <c r="F19" s="72">
        <f>F34+F179+F334+F209</f>
        <v>150</v>
      </c>
      <c r="G19" s="72">
        <f t="shared" si="1"/>
        <v>100</v>
      </c>
      <c r="H19" s="66"/>
      <c r="I19" s="37" t="s">
        <v>230</v>
      </c>
      <c r="J19" s="25">
        <f>J34+1</f>
        <v>8</v>
      </c>
      <c r="K19" s="81"/>
      <c r="L19" s="73"/>
      <c r="M19" s="85"/>
    </row>
    <row r="20" spans="1:13" s="48" customFormat="1" ht="87.6" customHeight="1" x14ac:dyDescent="0.3">
      <c r="A20" s="29"/>
      <c r="B20" s="29"/>
      <c r="C20" s="71" t="s">
        <v>160</v>
      </c>
      <c r="D20" s="72">
        <f>D35+D180+D335</f>
        <v>192413.8</v>
      </c>
      <c r="E20" s="72">
        <f>E35+E180+H207+H212+E335+H542+H197</f>
        <v>76347.44</v>
      </c>
      <c r="F20" s="72">
        <f>F35+F180+F335+F545</f>
        <v>77419.44</v>
      </c>
      <c r="G20" s="72">
        <f t="shared" si="1"/>
        <v>40.235908235272113</v>
      </c>
      <c r="H20" s="66"/>
      <c r="I20" s="37" t="s">
        <v>231</v>
      </c>
      <c r="J20" s="82">
        <f>(J17+(0.5*J18))/J16%</f>
        <v>51.851851851851848</v>
      </c>
      <c r="K20" s="83"/>
      <c r="L20" s="77"/>
      <c r="M20" s="86"/>
    </row>
    <row r="21" spans="1:13" s="48" customFormat="1" ht="24" customHeight="1" x14ac:dyDescent="0.3">
      <c r="A21" s="27"/>
      <c r="B21" s="27" t="s">
        <v>234</v>
      </c>
      <c r="C21" s="63" t="s">
        <v>162</v>
      </c>
      <c r="D21" s="64">
        <f>SUM(D22:D25)</f>
        <v>208293.924</v>
      </c>
      <c r="E21" s="64">
        <f>SUM(E22:E25)</f>
        <v>144762.416</v>
      </c>
      <c r="F21" s="64">
        <f>SUM(F22:F25)</f>
        <v>142255.413</v>
      </c>
      <c r="G21" s="72">
        <f t="shared" si="1"/>
        <v>68.295517347880008</v>
      </c>
      <c r="H21" s="87"/>
      <c r="I21" s="37" t="s">
        <v>224</v>
      </c>
      <c r="J21" s="25">
        <f>J221+J546</f>
        <v>18</v>
      </c>
      <c r="K21" s="80"/>
      <c r="L21" s="67"/>
      <c r="M21" s="84">
        <v>826</v>
      </c>
    </row>
    <row r="22" spans="1:13" s="48" customFormat="1" ht="24" customHeight="1" x14ac:dyDescent="0.3">
      <c r="A22" s="28"/>
      <c r="B22" s="28"/>
      <c r="C22" s="71" t="s">
        <v>226</v>
      </c>
      <c r="D22" s="72">
        <f t="shared" ref="D22:F25" si="3">D222+D547</f>
        <v>208293.924</v>
      </c>
      <c r="E22" s="72">
        <f t="shared" si="3"/>
        <v>144762.416</v>
      </c>
      <c r="F22" s="72">
        <f t="shared" si="3"/>
        <v>142255.413</v>
      </c>
      <c r="G22" s="72">
        <f t="shared" si="1"/>
        <v>68.295517347880008</v>
      </c>
      <c r="H22" s="66"/>
      <c r="I22" s="37" t="s">
        <v>227</v>
      </c>
      <c r="J22" s="25">
        <f>J222+J547</f>
        <v>2</v>
      </c>
      <c r="K22" s="81"/>
      <c r="L22" s="73"/>
      <c r="M22" s="85"/>
    </row>
    <row r="23" spans="1:13" s="48" customFormat="1" ht="21.6" customHeight="1" x14ac:dyDescent="0.3">
      <c r="A23" s="28"/>
      <c r="B23" s="28"/>
      <c r="C23" s="71" t="s">
        <v>228</v>
      </c>
      <c r="D23" s="72">
        <f t="shared" si="3"/>
        <v>0</v>
      </c>
      <c r="E23" s="72">
        <f t="shared" si="3"/>
        <v>0</v>
      </c>
      <c r="F23" s="72">
        <f t="shared" si="3"/>
        <v>0</v>
      </c>
      <c r="G23" s="71" t="e">
        <f t="shared" si="1"/>
        <v>#DIV/0!</v>
      </c>
      <c r="H23" s="66"/>
      <c r="I23" s="37" t="s">
        <v>229</v>
      </c>
      <c r="J23" s="25">
        <f>J223+J548</f>
        <v>14</v>
      </c>
      <c r="K23" s="81"/>
      <c r="L23" s="73"/>
      <c r="M23" s="85"/>
    </row>
    <row r="24" spans="1:13" s="48" customFormat="1" ht="14.4" customHeight="1" x14ac:dyDescent="0.3">
      <c r="A24" s="28"/>
      <c r="B24" s="28"/>
      <c r="C24" s="71" t="s">
        <v>161</v>
      </c>
      <c r="D24" s="72">
        <f t="shared" si="3"/>
        <v>0</v>
      </c>
      <c r="E24" s="72">
        <f t="shared" si="3"/>
        <v>0</v>
      </c>
      <c r="F24" s="72">
        <f t="shared" si="3"/>
        <v>0</v>
      </c>
      <c r="G24" s="71" t="e">
        <f t="shared" si="1"/>
        <v>#DIV/0!</v>
      </c>
      <c r="H24" s="66"/>
      <c r="I24" s="37" t="s">
        <v>230</v>
      </c>
      <c r="J24" s="25">
        <f>J224+J549</f>
        <v>2</v>
      </c>
      <c r="K24" s="81"/>
      <c r="L24" s="73"/>
      <c r="M24" s="85"/>
    </row>
    <row r="25" spans="1:13" s="48" customFormat="1" ht="39" customHeight="1" x14ac:dyDescent="0.3">
      <c r="A25" s="29"/>
      <c r="B25" s="29"/>
      <c r="C25" s="71" t="s">
        <v>160</v>
      </c>
      <c r="D25" s="72">
        <f t="shared" si="3"/>
        <v>0</v>
      </c>
      <c r="E25" s="72">
        <f t="shared" si="3"/>
        <v>0</v>
      </c>
      <c r="F25" s="72">
        <f t="shared" si="3"/>
        <v>0</v>
      </c>
      <c r="G25" s="71" t="e">
        <f t="shared" si="1"/>
        <v>#DIV/0!</v>
      </c>
      <c r="H25" s="66"/>
      <c r="I25" s="37" t="s">
        <v>231</v>
      </c>
      <c r="J25" s="82">
        <f>(J22+J23/2)/J21%</f>
        <v>50</v>
      </c>
      <c r="K25" s="83"/>
      <c r="L25" s="77"/>
      <c r="M25" s="86"/>
    </row>
    <row r="26" spans="1:13" s="48" customFormat="1" ht="23.4" customHeight="1" x14ac:dyDescent="0.3">
      <c r="A26" s="27"/>
      <c r="B26" s="27" t="s">
        <v>235</v>
      </c>
      <c r="C26" s="63" t="s">
        <v>162</v>
      </c>
      <c r="D26" s="64">
        <f>SUM(D27:D30)</f>
        <v>63334</v>
      </c>
      <c r="E26" s="64">
        <f>SUM(E27:E30)</f>
        <v>27539.834739999995</v>
      </c>
      <c r="F26" s="64">
        <f>SUM(F27:F30)</f>
        <v>30534.351719999995</v>
      </c>
      <c r="G26" s="72">
        <f t="shared" si="1"/>
        <v>48.211626803928368</v>
      </c>
      <c r="H26" s="66"/>
      <c r="I26" s="37" t="s">
        <v>224</v>
      </c>
      <c r="J26" s="25">
        <f>J27+J28+J29</f>
        <v>2</v>
      </c>
      <c r="K26" s="80"/>
      <c r="L26" s="67"/>
      <c r="M26" s="84">
        <v>807</v>
      </c>
    </row>
    <row r="27" spans="1:13" s="48" customFormat="1" ht="20.399999999999999" customHeight="1" x14ac:dyDescent="0.3">
      <c r="A27" s="28"/>
      <c r="B27" s="28"/>
      <c r="C27" s="71" t="s">
        <v>226</v>
      </c>
      <c r="D27" s="72">
        <f>D202</f>
        <v>47500.7</v>
      </c>
      <c r="E27" s="72">
        <f t="shared" ref="E27:F29" si="4">E202</f>
        <v>14167.941309999998</v>
      </c>
      <c r="F27" s="72">
        <f t="shared" si="4"/>
        <v>15029.008219999998</v>
      </c>
      <c r="G27" s="72">
        <f t="shared" si="1"/>
        <v>31.639551038195222</v>
      </c>
      <c r="H27" s="66"/>
      <c r="I27" s="37" t="s">
        <v>227</v>
      </c>
      <c r="J27" s="25">
        <v>0</v>
      </c>
      <c r="K27" s="81"/>
      <c r="L27" s="73"/>
      <c r="M27" s="85"/>
    </row>
    <row r="28" spans="1:13" s="48" customFormat="1" ht="23.1" customHeight="1" x14ac:dyDescent="0.3">
      <c r="A28" s="28"/>
      <c r="B28" s="28"/>
      <c r="C28" s="71" t="s">
        <v>228</v>
      </c>
      <c r="D28" s="72">
        <f>D203</f>
        <v>15200</v>
      </c>
      <c r="E28" s="72">
        <f t="shared" si="4"/>
        <v>13095.960499999999</v>
      </c>
      <c r="F28" s="72">
        <f t="shared" si="4"/>
        <v>15200</v>
      </c>
      <c r="G28" s="72">
        <f t="shared" si="1"/>
        <v>100</v>
      </c>
      <c r="H28" s="66"/>
      <c r="I28" s="37" t="s">
        <v>229</v>
      </c>
      <c r="J28" s="25">
        <f>J193</f>
        <v>2</v>
      </c>
      <c r="K28" s="81"/>
      <c r="L28" s="73"/>
      <c r="M28" s="85"/>
    </row>
    <row r="29" spans="1:13" s="48" customFormat="1" ht="12" customHeight="1" x14ac:dyDescent="0.3">
      <c r="A29" s="28"/>
      <c r="B29" s="28"/>
      <c r="C29" s="71" t="s">
        <v>161</v>
      </c>
      <c r="D29" s="72">
        <f>D204</f>
        <v>633.29999999999995</v>
      </c>
      <c r="E29" s="72">
        <f t="shared" si="4"/>
        <v>275.93293</v>
      </c>
      <c r="F29" s="72">
        <f t="shared" si="4"/>
        <v>305.34350000000001</v>
      </c>
      <c r="G29" s="72">
        <f t="shared" si="1"/>
        <v>48.214669193115434</v>
      </c>
      <c r="H29" s="66"/>
      <c r="I29" s="37" t="s">
        <v>230</v>
      </c>
      <c r="J29" s="25"/>
      <c r="K29" s="81"/>
      <c r="L29" s="73"/>
      <c r="M29" s="85"/>
    </row>
    <row r="30" spans="1:13" s="48" customFormat="1" ht="61.35" customHeight="1" x14ac:dyDescent="0.3">
      <c r="A30" s="29"/>
      <c r="B30" s="29"/>
      <c r="C30" s="71" t="s">
        <v>160</v>
      </c>
      <c r="D30" s="72">
        <v>0</v>
      </c>
      <c r="E30" s="72">
        <f>H202</f>
        <v>0</v>
      </c>
      <c r="F30" s="72">
        <f>I202</f>
        <v>0</v>
      </c>
      <c r="G30" s="71" t="e">
        <f t="shared" si="1"/>
        <v>#DIV/0!</v>
      </c>
      <c r="H30" s="66"/>
      <c r="I30" s="37" t="s">
        <v>231</v>
      </c>
      <c r="J30" s="82">
        <f>(J27+(0.5*J28))/J26%</f>
        <v>50</v>
      </c>
      <c r="K30" s="83"/>
      <c r="L30" s="77"/>
      <c r="M30" s="86"/>
    </row>
    <row r="31" spans="1:13" s="48" customFormat="1" ht="22.5" customHeight="1" x14ac:dyDescent="0.3">
      <c r="A31" s="27" t="s">
        <v>236</v>
      </c>
      <c r="B31" s="88" t="s">
        <v>237</v>
      </c>
      <c r="C31" s="63" t="s">
        <v>162</v>
      </c>
      <c r="D31" s="64">
        <f>SUM(D32:D35)</f>
        <v>339513.03100000002</v>
      </c>
      <c r="E31" s="64">
        <f>SUM(E32:E35)</f>
        <v>238147.24</v>
      </c>
      <c r="F31" s="64">
        <f>SUM(F32:F35)</f>
        <v>238147.24</v>
      </c>
      <c r="G31" s="65">
        <f>F31/D31</f>
        <v>0.70143770122331472</v>
      </c>
      <c r="H31" s="66"/>
      <c r="I31" s="37" t="s">
        <v>224</v>
      </c>
      <c r="J31" s="25">
        <f>SUM(J32:J34)</f>
        <v>20</v>
      </c>
      <c r="K31" s="30" t="s">
        <v>238</v>
      </c>
      <c r="L31" s="67"/>
      <c r="M31" s="84">
        <v>827</v>
      </c>
    </row>
    <row r="32" spans="1:13" s="48" customFormat="1" ht="13.8" x14ac:dyDescent="0.3">
      <c r="A32" s="28"/>
      <c r="B32" s="89"/>
      <c r="C32" s="71" t="s">
        <v>226</v>
      </c>
      <c r="D32" s="72">
        <f t="shared" ref="D32:F35" si="5">D37+D52+D92+D142</f>
        <v>292418.53100000002</v>
      </c>
      <c r="E32" s="72">
        <f>E37+E52+E92+E142</f>
        <v>198300.85</v>
      </c>
      <c r="F32" s="72">
        <f t="shared" si="5"/>
        <v>198300.85</v>
      </c>
      <c r="G32" s="65">
        <f>F32/D32</f>
        <v>0.67814050402982151</v>
      </c>
      <c r="H32" s="66"/>
      <c r="I32" s="37" t="s">
        <v>227</v>
      </c>
      <c r="J32" s="25">
        <f>J37+J52+J92+J142</f>
        <v>3</v>
      </c>
      <c r="K32" s="31"/>
      <c r="L32" s="73"/>
      <c r="M32" s="85"/>
    </row>
    <row r="33" spans="1:13" s="48" customFormat="1" ht="13.8" x14ac:dyDescent="0.3">
      <c r="A33" s="28"/>
      <c r="B33" s="89"/>
      <c r="C33" s="71" t="s">
        <v>228</v>
      </c>
      <c r="D33" s="72">
        <f t="shared" si="5"/>
        <v>39596.5</v>
      </c>
      <c r="E33" s="72">
        <f t="shared" si="5"/>
        <v>33350.15</v>
      </c>
      <c r="F33" s="72">
        <f t="shared" si="5"/>
        <v>33350.15</v>
      </c>
      <c r="G33" s="65">
        <f>F33/D33</f>
        <v>0.84224994633364059</v>
      </c>
      <c r="H33" s="66"/>
      <c r="I33" s="37" t="s">
        <v>229</v>
      </c>
      <c r="J33" s="25">
        <f>J38+J53+J93+J143</f>
        <v>10</v>
      </c>
      <c r="K33" s="31"/>
      <c r="L33" s="73"/>
      <c r="M33" s="85"/>
    </row>
    <row r="34" spans="1:13" s="48" customFormat="1" ht="16.5" customHeight="1" x14ac:dyDescent="0.3">
      <c r="A34" s="28"/>
      <c r="B34" s="89"/>
      <c r="C34" s="71" t="s">
        <v>161</v>
      </c>
      <c r="D34" s="72">
        <f t="shared" si="5"/>
        <v>0</v>
      </c>
      <c r="E34" s="72">
        <f t="shared" si="5"/>
        <v>0</v>
      </c>
      <c r="F34" s="72">
        <f t="shared" si="5"/>
        <v>0</v>
      </c>
      <c r="G34" s="65"/>
      <c r="H34" s="66"/>
      <c r="I34" s="37" t="s">
        <v>230</v>
      </c>
      <c r="J34" s="25">
        <f>J39+J54+J94+J144</f>
        <v>7</v>
      </c>
      <c r="K34" s="31"/>
      <c r="L34" s="73"/>
      <c r="M34" s="85"/>
    </row>
    <row r="35" spans="1:13" s="48" customFormat="1" ht="19.5" customHeight="1" x14ac:dyDescent="0.3">
      <c r="A35" s="29"/>
      <c r="B35" s="90"/>
      <c r="C35" s="71" t="s">
        <v>160</v>
      </c>
      <c r="D35" s="72">
        <f t="shared" si="5"/>
        <v>7498</v>
      </c>
      <c r="E35" s="72">
        <f t="shared" si="5"/>
        <v>6496.24</v>
      </c>
      <c r="F35" s="72">
        <f t="shared" si="5"/>
        <v>6496.24</v>
      </c>
      <c r="G35" s="65">
        <f>F35/D35</f>
        <v>0.86639637236596423</v>
      </c>
      <c r="H35" s="66"/>
      <c r="I35" s="37" t="s">
        <v>231</v>
      </c>
      <c r="J35" s="65">
        <f>(J32+(0.5*J33))/J31</f>
        <v>0.4</v>
      </c>
      <c r="K35" s="32"/>
      <c r="L35" s="77"/>
      <c r="M35" s="86"/>
    </row>
    <row r="36" spans="1:13" s="48" customFormat="1" ht="22.5" customHeight="1" x14ac:dyDescent="0.3">
      <c r="A36" s="27" t="s">
        <v>163</v>
      </c>
      <c r="B36" s="88" t="s">
        <v>239</v>
      </c>
      <c r="C36" s="63" t="s">
        <v>162</v>
      </c>
      <c r="D36" s="64">
        <f>SUM(D37:D40)</f>
        <v>19330</v>
      </c>
      <c r="E36" s="64">
        <f>SUM(E37:E40)</f>
        <v>16240.6</v>
      </c>
      <c r="F36" s="64">
        <f>SUM(F37:F40)</f>
        <v>16240.6</v>
      </c>
      <c r="G36" s="72">
        <f t="shared" si="1"/>
        <v>84.017589239524057</v>
      </c>
      <c r="H36" s="91"/>
      <c r="I36" s="37" t="s">
        <v>224</v>
      </c>
      <c r="J36" s="25">
        <f>J37+J38+J39</f>
        <v>2</v>
      </c>
      <c r="K36" s="30" t="s">
        <v>240</v>
      </c>
      <c r="L36" s="67"/>
      <c r="M36" s="84">
        <v>827</v>
      </c>
    </row>
    <row r="37" spans="1:13" s="48" customFormat="1" ht="13.8" x14ac:dyDescent="0.3">
      <c r="A37" s="28"/>
      <c r="B37" s="89"/>
      <c r="C37" s="71" t="s">
        <v>226</v>
      </c>
      <c r="D37" s="72">
        <f t="shared" ref="D37:F40" si="6">D42+D47</f>
        <v>12400</v>
      </c>
      <c r="E37" s="72">
        <f>E42+E47</f>
        <v>9744.36</v>
      </c>
      <c r="F37" s="72">
        <f t="shared" si="6"/>
        <v>9744.36</v>
      </c>
      <c r="G37" s="72">
        <f t="shared" si="1"/>
        <v>78.583548387096783</v>
      </c>
      <c r="H37" s="92"/>
      <c r="I37" s="37" t="s">
        <v>227</v>
      </c>
      <c r="J37" s="25">
        <v>0</v>
      </c>
      <c r="K37" s="31"/>
      <c r="L37" s="73"/>
      <c r="M37" s="85"/>
    </row>
    <row r="38" spans="1:13" s="48" customFormat="1" ht="13.8" x14ac:dyDescent="0.3">
      <c r="A38" s="28"/>
      <c r="B38" s="89"/>
      <c r="C38" s="71" t="s">
        <v>228</v>
      </c>
      <c r="D38" s="72">
        <f t="shared" si="6"/>
        <v>0</v>
      </c>
      <c r="E38" s="72">
        <f t="shared" si="6"/>
        <v>0</v>
      </c>
      <c r="F38" s="72">
        <f t="shared" si="6"/>
        <v>0</v>
      </c>
      <c r="G38" s="71"/>
      <c r="H38" s="92"/>
      <c r="I38" s="37" t="s">
        <v>229</v>
      </c>
      <c r="J38" s="25">
        <v>1</v>
      </c>
      <c r="K38" s="31"/>
      <c r="L38" s="73"/>
      <c r="M38" s="85"/>
    </row>
    <row r="39" spans="1:13" s="48" customFormat="1" ht="13.8" x14ac:dyDescent="0.3">
      <c r="A39" s="28"/>
      <c r="B39" s="89"/>
      <c r="C39" s="71" t="s">
        <v>161</v>
      </c>
      <c r="D39" s="72">
        <f t="shared" si="6"/>
        <v>0</v>
      </c>
      <c r="E39" s="72">
        <f t="shared" si="6"/>
        <v>0</v>
      </c>
      <c r="F39" s="72">
        <f t="shared" si="6"/>
        <v>0</v>
      </c>
      <c r="G39" s="71"/>
      <c r="H39" s="92"/>
      <c r="I39" s="37" t="s">
        <v>230</v>
      </c>
      <c r="J39" s="25">
        <v>1</v>
      </c>
      <c r="K39" s="31"/>
      <c r="L39" s="73"/>
      <c r="M39" s="85"/>
    </row>
    <row r="40" spans="1:13" s="48" customFormat="1" ht="17.25" customHeight="1" x14ac:dyDescent="0.3">
      <c r="A40" s="29"/>
      <c r="B40" s="90"/>
      <c r="C40" s="71" t="s">
        <v>160</v>
      </c>
      <c r="D40" s="72">
        <f t="shared" si="6"/>
        <v>6930</v>
      </c>
      <c r="E40" s="72">
        <f t="shared" si="6"/>
        <v>6496.24</v>
      </c>
      <c r="F40" s="72">
        <f t="shared" si="6"/>
        <v>6496.24</v>
      </c>
      <c r="G40" s="72">
        <f t="shared" si="1"/>
        <v>93.740836940836942</v>
      </c>
      <c r="H40" s="93"/>
      <c r="I40" s="37" t="s">
        <v>231</v>
      </c>
      <c r="J40" s="65">
        <f>(J37+(0.5*J38))/J36</f>
        <v>0.25</v>
      </c>
      <c r="K40" s="32"/>
      <c r="L40" s="77"/>
      <c r="M40" s="86"/>
    </row>
    <row r="41" spans="1:13" s="48" customFormat="1" ht="18" customHeight="1" x14ac:dyDescent="0.3">
      <c r="A41" s="27" t="s">
        <v>241</v>
      </c>
      <c r="B41" s="88" t="s">
        <v>242</v>
      </c>
      <c r="C41" s="63" t="s">
        <v>162</v>
      </c>
      <c r="D41" s="64">
        <f>SUM(D42:D45)</f>
        <v>2000</v>
      </c>
      <c r="E41" s="64">
        <f>SUM(E42:E45)</f>
        <v>0</v>
      </c>
      <c r="F41" s="64">
        <f>SUM(F42:F45)</f>
        <v>0</v>
      </c>
      <c r="G41" s="72">
        <f t="shared" si="1"/>
        <v>0</v>
      </c>
      <c r="H41" s="94" t="s">
        <v>243</v>
      </c>
      <c r="I41" s="30" t="s">
        <v>98</v>
      </c>
      <c r="J41" s="30" t="s">
        <v>298</v>
      </c>
      <c r="K41" s="30" t="s">
        <v>245</v>
      </c>
      <c r="L41" s="30" t="s">
        <v>99</v>
      </c>
      <c r="M41" s="84">
        <v>827</v>
      </c>
    </row>
    <row r="42" spans="1:13" s="48" customFormat="1" ht="13.8" x14ac:dyDescent="0.3">
      <c r="A42" s="28"/>
      <c r="B42" s="89"/>
      <c r="C42" s="71" t="s">
        <v>226</v>
      </c>
      <c r="D42" s="72">
        <v>2000</v>
      </c>
      <c r="E42" s="72">
        <v>0</v>
      </c>
      <c r="F42" s="72">
        <f>E42</f>
        <v>0</v>
      </c>
      <c r="G42" s="72">
        <f t="shared" si="1"/>
        <v>0</v>
      </c>
      <c r="H42" s="95"/>
      <c r="I42" s="31"/>
      <c r="J42" s="31"/>
      <c r="K42" s="31"/>
      <c r="L42" s="31"/>
      <c r="M42" s="85"/>
    </row>
    <row r="43" spans="1:13" s="48" customFormat="1" ht="13.8" x14ac:dyDescent="0.3">
      <c r="A43" s="28"/>
      <c r="B43" s="89"/>
      <c r="C43" s="71" t="s">
        <v>228</v>
      </c>
      <c r="D43" s="72">
        <v>0</v>
      </c>
      <c r="E43" s="72">
        <v>0</v>
      </c>
      <c r="F43" s="72">
        <f>E43</f>
        <v>0</v>
      </c>
      <c r="G43" s="72" t="e">
        <f t="shared" si="1"/>
        <v>#DIV/0!</v>
      </c>
      <c r="H43" s="95"/>
      <c r="I43" s="31"/>
      <c r="J43" s="31"/>
      <c r="K43" s="31"/>
      <c r="L43" s="31"/>
      <c r="M43" s="85"/>
    </row>
    <row r="44" spans="1:13" s="48" customFormat="1" ht="19.5" customHeight="1" x14ac:dyDescent="0.3">
      <c r="A44" s="28"/>
      <c r="B44" s="89"/>
      <c r="C44" s="71" t="s">
        <v>161</v>
      </c>
      <c r="D44" s="72">
        <v>0</v>
      </c>
      <c r="E44" s="72">
        <v>0</v>
      </c>
      <c r="F44" s="72">
        <f>E44</f>
        <v>0</v>
      </c>
      <c r="G44" s="72" t="e">
        <f t="shared" si="1"/>
        <v>#DIV/0!</v>
      </c>
      <c r="H44" s="95"/>
      <c r="I44" s="31"/>
      <c r="J44" s="31"/>
      <c r="K44" s="31"/>
      <c r="L44" s="31"/>
      <c r="M44" s="85"/>
    </row>
    <row r="45" spans="1:13" s="48" customFormat="1" ht="42.75" customHeight="1" x14ac:dyDescent="0.3">
      <c r="A45" s="29"/>
      <c r="B45" s="90"/>
      <c r="C45" s="71" t="s">
        <v>160</v>
      </c>
      <c r="D45" s="72">
        <v>0</v>
      </c>
      <c r="E45" s="72">
        <v>0</v>
      </c>
      <c r="F45" s="72">
        <f>E45</f>
        <v>0</v>
      </c>
      <c r="G45" s="72" t="e">
        <f t="shared" si="1"/>
        <v>#DIV/0!</v>
      </c>
      <c r="H45" s="96"/>
      <c r="I45" s="32"/>
      <c r="J45" s="32"/>
      <c r="K45" s="32"/>
      <c r="L45" s="32"/>
      <c r="M45" s="86"/>
    </row>
    <row r="46" spans="1:13" s="48" customFormat="1" ht="18" customHeight="1" x14ac:dyDescent="0.3">
      <c r="A46" s="27" t="s">
        <v>246</v>
      </c>
      <c r="B46" s="88" t="s">
        <v>247</v>
      </c>
      <c r="C46" s="63" t="s">
        <v>162</v>
      </c>
      <c r="D46" s="64">
        <f>SUM(D47:D50)</f>
        <v>17330</v>
      </c>
      <c r="E46" s="64">
        <f>SUM(E47:E50)</f>
        <v>16240.6</v>
      </c>
      <c r="F46" s="64">
        <f>SUM(F47:F50)</f>
        <v>16240.6</v>
      </c>
      <c r="G46" s="72">
        <f t="shared" si="1"/>
        <v>93.713791113675711</v>
      </c>
      <c r="H46" s="94" t="s">
        <v>248</v>
      </c>
      <c r="I46" s="97" t="s">
        <v>489</v>
      </c>
      <c r="J46" s="30" t="s">
        <v>272</v>
      </c>
      <c r="K46" s="30" t="s">
        <v>249</v>
      </c>
      <c r="L46" s="67" t="s">
        <v>143</v>
      </c>
      <c r="M46" s="84">
        <v>827</v>
      </c>
    </row>
    <row r="47" spans="1:13" s="48" customFormat="1" ht="18" customHeight="1" x14ac:dyDescent="0.3">
      <c r="A47" s="28"/>
      <c r="B47" s="89"/>
      <c r="C47" s="71" t="s">
        <v>226</v>
      </c>
      <c r="D47" s="72">
        <v>10400</v>
      </c>
      <c r="E47" s="72">
        <v>9744.36</v>
      </c>
      <c r="F47" s="72">
        <f>E47</f>
        <v>9744.36</v>
      </c>
      <c r="G47" s="72">
        <f t="shared" si="1"/>
        <v>93.69576923076923</v>
      </c>
      <c r="H47" s="95"/>
      <c r="I47" s="98"/>
      <c r="J47" s="31"/>
      <c r="K47" s="31"/>
      <c r="L47" s="73"/>
      <c r="M47" s="85"/>
    </row>
    <row r="48" spans="1:13" s="48" customFormat="1" ht="47.4" customHeight="1" x14ac:dyDescent="0.3">
      <c r="A48" s="28"/>
      <c r="B48" s="89"/>
      <c r="C48" s="71" t="s">
        <v>228</v>
      </c>
      <c r="D48" s="72">
        <v>0</v>
      </c>
      <c r="E48" s="72">
        <v>0</v>
      </c>
      <c r="F48" s="72">
        <f>E48</f>
        <v>0</v>
      </c>
      <c r="G48" s="72" t="e">
        <f t="shared" si="1"/>
        <v>#DIV/0!</v>
      </c>
      <c r="H48" s="95"/>
      <c r="I48" s="98"/>
      <c r="J48" s="31"/>
      <c r="K48" s="31"/>
      <c r="L48" s="73"/>
      <c r="M48" s="85"/>
    </row>
    <row r="49" spans="1:13" s="48" customFormat="1" ht="27" customHeight="1" x14ac:dyDescent="0.3">
      <c r="A49" s="28"/>
      <c r="B49" s="89"/>
      <c r="C49" s="71" t="s">
        <v>161</v>
      </c>
      <c r="D49" s="72">
        <v>0</v>
      </c>
      <c r="E49" s="72">
        <v>0</v>
      </c>
      <c r="F49" s="72">
        <f>E49</f>
        <v>0</v>
      </c>
      <c r="G49" s="72" t="e">
        <f t="shared" si="1"/>
        <v>#DIV/0!</v>
      </c>
      <c r="H49" s="95"/>
      <c r="I49" s="98"/>
      <c r="J49" s="31"/>
      <c r="K49" s="31"/>
      <c r="L49" s="73"/>
      <c r="M49" s="85"/>
    </row>
    <row r="50" spans="1:13" s="48" customFormat="1" ht="89.1" customHeight="1" x14ac:dyDescent="0.3">
      <c r="A50" s="29"/>
      <c r="B50" s="90"/>
      <c r="C50" s="71" t="s">
        <v>160</v>
      </c>
      <c r="D50" s="72">
        <v>6930</v>
      </c>
      <c r="E50" s="72">
        <v>6496.24</v>
      </c>
      <c r="F50" s="72">
        <f>E50</f>
        <v>6496.24</v>
      </c>
      <c r="G50" s="72">
        <f t="shared" si="1"/>
        <v>93.740836940836942</v>
      </c>
      <c r="H50" s="96"/>
      <c r="I50" s="99"/>
      <c r="J50" s="32"/>
      <c r="K50" s="32"/>
      <c r="L50" s="77"/>
      <c r="M50" s="86"/>
    </row>
    <row r="51" spans="1:13" s="48" customFormat="1" ht="26.25" customHeight="1" x14ac:dyDescent="0.3">
      <c r="A51" s="27" t="s">
        <v>169</v>
      </c>
      <c r="B51" s="88" t="s">
        <v>250</v>
      </c>
      <c r="C51" s="63" t="s">
        <v>162</v>
      </c>
      <c r="D51" s="64">
        <f>SUM(D52:D55)</f>
        <v>26802.146000000001</v>
      </c>
      <c r="E51" s="64">
        <f>SUM(E52:E55)</f>
        <v>18581.11</v>
      </c>
      <c r="F51" s="64">
        <f>SUM(F52:F55)</f>
        <v>18581.11</v>
      </c>
      <c r="G51" s="72">
        <f t="shared" si="1"/>
        <v>69.326948670453476</v>
      </c>
      <c r="H51" s="94"/>
      <c r="I51" s="37" t="s">
        <v>224</v>
      </c>
      <c r="J51" s="25">
        <f>J52+J53+J54</f>
        <v>5</v>
      </c>
      <c r="K51" s="30" t="s">
        <v>240</v>
      </c>
      <c r="L51" s="67"/>
      <c r="M51" s="84">
        <v>827</v>
      </c>
    </row>
    <row r="52" spans="1:13" s="48" customFormat="1" ht="13.8" x14ac:dyDescent="0.3">
      <c r="A52" s="28"/>
      <c r="B52" s="89"/>
      <c r="C52" s="71" t="s">
        <v>226</v>
      </c>
      <c r="D52" s="72">
        <f>D57+D62+D72+D77+D82+D87</f>
        <v>16143.594999999999</v>
      </c>
      <c r="E52" s="72">
        <f>E87+E62+E72+E77+E82+E57</f>
        <v>8915.69</v>
      </c>
      <c r="F52" s="72">
        <f>E52</f>
        <v>8915.69</v>
      </c>
      <c r="G52" s="72">
        <f>F52/D52*100</f>
        <v>55.227413720425965</v>
      </c>
      <c r="H52" s="95"/>
      <c r="I52" s="37" t="s">
        <v>227</v>
      </c>
      <c r="J52" s="25">
        <v>2</v>
      </c>
      <c r="K52" s="31"/>
      <c r="L52" s="73"/>
      <c r="M52" s="85"/>
    </row>
    <row r="53" spans="1:13" s="48" customFormat="1" ht="13.8" x14ac:dyDescent="0.3">
      <c r="A53" s="28"/>
      <c r="B53" s="89"/>
      <c r="C53" s="71" t="s">
        <v>228</v>
      </c>
      <c r="D53" s="72">
        <f>D58+D63+D73+D78+D83+D88</f>
        <v>10658.550999999999</v>
      </c>
      <c r="E53" s="72">
        <f>E58+E63+E73+E78+E83+E88</f>
        <v>9665.42</v>
      </c>
      <c r="F53" s="72">
        <f>E53</f>
        <v>9665.42</v>
      </c>
      <c r="G53" s="72">
        <f>F53/D53*100</f>
        <v>90.682307566947898</v>
      </c>
      <c r="H53" s="95"/>
      <c r="I53" s="37" t="s">
        <v>229</v>
      </c>
      <c r="J53" s="25">
        <v>1</v>
      </c>
      <c r="K53" s="31"/>
      <c r="L53" s="73"/>
      <c r="M53" s="85"/>
    </row>
    <row r="54" spans="1:13" s="48" customFormat="1" ht="12.75" customHeight="1" x14ac:dyDescent="0.3">
      <c r="A54" s="28"/>
      <c r="B54" s="89"/>
      <c r="C54" s="71" t="s">
        <v>161</v>
      </c>
      <c r="D54" s="72">
        <f t="shared" ref="D54:F55" si="7">D59+D64+D74+D89</f>
        <v>0</v>
      </c>
      <c r="E54" s="72">
        <f t="shared" si="7"/>
        <v>0</v>
      </c>
      <c r="F54" s="72">
        <f t="shared" si="7"/>
        <v>0</v>
      </c>
      <c r="G54" s="72"/>
      <c r="H54" s="95"/>
      <c r="I54" s="37" t="s">
        <v>230</v>
      </c>
      <c r="J54" s="25">
        <v>2</v>
      </c>
      <c r="K54" s="31"/>
      <c r="L54" s="73"/>
      <c r="M54" s="85"/>
    </row>
    <row r="55" spans="1:13" s="48" customFormat="1" ht="15" customHeight="1" x14ac:dyDescent="0.3">
      <c r="A55" s="29"/>
      <c r="B55" s="90"/>
      <c r="C55" s="71" t="s">
        <v>160</v>
      </c>
      <c r="D55" s="72">
        <f t="shared" si="7"/>
        <v>0</v>
      </c>
      <c r="E55" s="72">
        <f t="shared" si="7"/>
        <v>0</v>
      </c>
      <c r="F55" s="72">
        <f t="shared" si="7"/>
        <v>0</v>
      </c>
      <c r="G55" s="72"/>
      <c r="H55" s="96"/>
      <c r="I55" s="37" t="s">
        <v>231</v>
      </c>
      <c r="J55" s="65">
        <f>(J52+(0.5*J53))/J51</f>
        <v>0.5</v>
      </c>
      <c r="K55" s="32"/>
      <c r="L55" s="77"/>
      <c r="M55" s="86"/>
    </row>
    <row r="56" spans="1:13" s="48" customFormat="1" ht="15.75" customHeight="1" x14ac:dyDescent="0.3">
      <c r="A56" s="27" t="s">
        <v>251</v>
      </c>
      <c r="B56" s="88" t="s">
        <v>252</v>
      </c>
      <c r="C56" s="100" t="s">
        <v>162</v>
      </c>
      <c r="D56" s="101">
        <f>SUM(D57:D60)</f>
        <v>13605.142</v>
      </c>
      <c r="E56" s="64">
        <f>SUM(E57:E60)</f>
        <v>11585.8</v>
      </c>
      <c r="F56" s="101">
        <f>SUM(F57:F60)</f>
        <v>11585.8</v>
      </c>
      <c r="G56" s="72">
        <f>F56/D56*100</f>
        <v>85.157508830117308</v>
      </c>
      <c r="H56" s="30" t="s">
        <v>97</v>
      </c>
      <c r="I56" s="27" t="s">
        <v>496</v>
      </c>
      <c r="J56" s="30" t="s">
        <v>272</v>
      </c>
      <c r="K56" s="30" t="s">
        <v>253</v>
      </c>
      <c r="L56" s="30" t="s">
        <v>461</v>
      </c>
      <c r="M56" s="84">
        <v>827</v>
      </c>
    </row>
    <row r="57" spans="1:13" s="48" customFormat="1" ht="13.8" x14ac:dyDescent="0.3">
      <c r="A57" s="28"/>
      <c r="B57" s="89"/>
      <c r="C57" s="100" t="s">
        <v>226</v>
      </c>
      <c r="D57" s="100">
        <v>3945.491</v>
      </c>
      <c r="E57" s="72">
        <v>3359.88</v>
      </c>
      <c r="F57" s="72">
        <v>3359.88</v>
      </c>
      <c r="G57" s="72">
        <f t="shared" ref="G57:G64" si="8">F57/D57*100</f>
        <v>85.157462024371625</v>
      </c>
      <c r="H57" s="102"/>
      <c r="I57" s="28"/>
      <c r="J57" s="31"/>
      <c r="K57" s="31"/>
      <c r="L57" s="31"/>
      <c r="M57" s="85"/>
    </row>
    <row r="58" spans="1:13" s="48" customFormat="1" ht="13.8" x14ac:dyDescent="0.3">
      <c r="A58" s="28"/>
      <c r="B58" s="89"/>
      <c r="C58" s="100" t="s">
        <v>228</v>
      </c>
      <c r="D58" s="100">
        <v>9659.6509999999998</v>
      </c>
      <c r="E58" s="72">
        <v>8225.92</v>
      </c>
      <c r="F58" s="100">
        <f>E58</f>
        <v>8225.92</v>
      </c>
      <c r="G58" s="72">
        <f t="shared" si="8"/>
        <v>85.157527947955884</v>
      </c>
      <c r="H58" s="102"/>
      <c r="I58" s="28"/>
      <c r="J58" s="31"/>
      <c r="K58" s="31"/>
      <c r="L58" s="31"/>
      <c r="M58" s="85"/>
    </row>
    <row r="59" spans="1:13" s="48" customFormat="1" ht="13.8" x14ac:dyDescent="0.3">
      <c r="A59" s="28"/>
      <c r="B59" s="89"/>
      <c r="C59" s="100" t="s">
        <v>161</v>
      </c>
      <c r="D59" s="100">
        <v>0</v>
      </c>
      <c r="E59" s="100">
        <v>0</v>
      </c>
      <c r="F59" s="100">
        <f>E59</f>
        <v>0</v>
      </c>
      <c r="G59" s="71"/>
      <c r="H59" s="102"/>
      <c r="I59" s="28"/>
      <c r="J59" s="31"/>
      <c r="K59" s="31"/>
      <c r="L59" s="31"/>
      <c r="M59" s="85"/>
    </row>
    <row r="60" spans="1:13" s="48" customFormat="1" ht="62.4" customHeight="1" x14ac:dyDescent="0.3">
      <c r="A60" s="29"/>
      <c r="B60" s="90"/>
      <c r="C60" s="100" t="s">
        <v>160</v>
      </c>
      <c r="D60" s="100">
        <v>0</v>
      </c>
      <c r="E60" s="100">
        <v>0</v>
      </c>
      <c r="F60" s="100">
        <f>E60</f>
        <v>0</v>
      </c>
      <c r="G60" s="71"/>
      <c r="H60" s="103"/>
      <c r="I60" s="29"/>
      <c r="J60" s="32"/>
      <c r="K60" s="32"/>
      <c r="L60" s="32"/>
      <c r="M60" s="86"/>
    </row>
    <row r="61" spans="1:13" s="48" customFormat="1" ht="18" hidden="1" customHeight="1" x14ac:dyDescent="0.3">
      <c r="A61" s="27" t="s">
        <v>254</v>
      </c>
      <c r="B61" s="88" t="s">
        <v>252</v>
      </c>
      <c r="C61" s="63" t="s">
        <v>162</v>
      </c>
      <c r="D61" s="101">
        <f>SUM(D62:D65)</f>
        <v>0</v>
      </c>
      <c r="E61" s="64">
        <f>SUM(E62:E65)</f>
        <v>0</v>
      </c>
      <c r="F61" s="64">
        <f>SUM(F62:F65)</f>
        <v>0</v>
      </c>
      <c r="G61" s="72" t="e">
        <f t="shared" si="8"/>
        <v>#DIV/0!</v>
      </c>
      <c r="H61" s="30" t="s">
        <v>97</v>
      </c>
      <c r="I61" s="27" t="s">
        <v>100</v>
      </c>
      <c r="J61" s="30"/>
      <c r="K61" s="30"/>
      <c r="L61" s="30" t="s">
        <v>101</v>
      </c>
      <c r="M61" s="84"/>
    </row>
    <row r="62" spans="1:13" s="48" customFormat="1" ht="14.1" hidden="1" customHeight="1" x14ac:dyDescent="0.3">
      <c r="A62" s="28"/>
      <c r="B62" s="89"/>
      <c r="C62" s="71" t="s">
        <v>226</v>
      </c>
      <c r="D62" s="72">
        <v>0</v>
      </c>
      <c r="E62" s="72">
        <v>0</v>
      </c>
      <c r="F62" s="72">
        <v>0</v>
      </c>
      <c r="G62" s="72" t="e">
        <f t="shared" si="8"/>
        <v>#DIV/0!</v>
      </c>
      <c r="H62" s="102"/>
      <c r="I62" s="28"/>
      <c r="J62" s="31"/>
      <c r="K62" s="31"/>
      <c r="L62" s="31"/>
      <c r="M62" s="85"/>
    </row>
    <row r="63" spans="1:13" s="48" customFormat="1" ht="14.1" hidden="1" customHeight="1" x14ac:dyDescent="0.3">
      <c r="A63" s="28"/>
      <c r="B63" s="89"/>
      <c r="C63" s="71" t="s">
        <v>228</v>
      </c>
      <c r="D63" s="72">
        <v>0</v>
      </c>
      <c r="E63" s="72">
        <v>0</v>
      </c>
      <c r="F63" s="72">
        <v>0</v>
      </c>
      <c r="G63" s="71" t="e">
        <f t="shared" si="8"/>
        <v>#DIV/0!</v>
      </c>
      <c r="H63" s="102"/>
      <c r="I63" s="28"/>
      <c r="J63" s="31"/>
      <c r="K63" s="31"/>
      <c r="L63" s="31"/>
      <c r="M63" s="85"/>
    </row>
    <row r="64" spans="1:13" s="48" customFormat="1" ht="14.1" hidden="1" customHeight="1" x14ac:dyDescent="0.3">
      <c r="A64" s="28"/>
      <c r="B64" s="89"/>
      <c r="C64" s="71" t="s">
        <v>161</v>
      </c>
      <c r="D64" s="72">
        <v>0</v>
      </c>
      <c r="E64" s="72">
        <v>0</v>
      </c>
      <c r="F64" s="72">
        <v>0</v>
      </c>
      <c r="G64" s="71" t="e">
        <f t="shared" si="8"/>
        <v>#DIV/0!</v>
      </c>
      <c r="H64" s="102"/>
      <c r="I64" s="28"/>
      <c r="J64" s="31"/>
      <c r="K64" s="31"/>
      <c r="L64" s="31"/>
      <c r="M64" s="85"/>
    </row>
    <row r="65" spans="1:13" s="48" customFormat="1" ht="53.25" hidden="1" customHeight="1" x14ac:dyDescent="0.3">
      <c r="A65" s="29"/>
      <c r="B65" s="90"/>
      <c r="C65" s="71" t="s">
        <v>160</v>
      </c>
      <c r="D65" s="72">
        <v>0</v>
      </c>
      <c r="E65" s="72">
        <v>0</v>
      </c>
      <c r="F65" s="72">
        <v>0</v>
      </c>
      <c r="G65" s="72" t="e">
        <f>F65/D90*100</f>
        <v>#DIV/0!</v>
      </c>
      <c r="H65" s="103"/>
      <c r="I65" s="29"/>
      <c r="J65" s="32"/>
      <c r="K65" s="32"/>
      <c r="L65" s="32"/>
      <c r="M65" s="86"/>
    </row>
    <row r="66" spans="1:13" s="48" customFormat="1" ht="16.5" hidden="1" customHeight="1" x14ac:dyDescent="0.3">
      <c r="A66" s="27" t="s">
        <v>256</v>
      </c>
      <c r="B66" s="88" t="s">
        <v>252</v>
      </c>
      <c r="C66" s="63" t="s">
        <v>162</v>
      </c>
      <c r="D66" s="104">
        <f>SUM(D67:D70)</f>
        <v>0</v>
      </c>
      <c r="E66" s="104">
        <f>SUM(E67:E70)</f>
        <v>0</v>
      </c>
      <c r="F66" s="104">
        <f>SUM(F67:F70)</f>
        <v>0</v>
      </c>
      <c r="G66" s="71" t="e">
        <f t="shared" ref="G66:G72" si="9">F66/D66*100</f>
        <v>#DIV/0!</v>
      </c>
      <c r="H66" s="30" t="s">
        <v>97</v>
      </c>
      <c r="I66" s="27" t="s">
        <v>100</v>
      </c>
      <c r="J66" s="30"/>
      <c r="K66" s="30"/>
      <c r="L66" s="30" t="s">
        <v>101</v>
      </c>
      <c r="M66" s="84"/>
    </row>
    <row r="67" spans="1:13" s="48" customFormat="1" ht="14.1" hidden="1" customHeight="1" x14ac:dyDescent="0.3">
      <c r="A67" s="28"/>
      <c r="B67" s="89"/>
      <c r="C67" s="71" t="s">
        <v>226</v>
      </c>
      <c r="D67" s="71">
        <v>0</v>
      </c>
      <c r="E67" s="71">
        <v>0</v>
      </c>
      <c r="F67" s="71">
        <v>0</v>
      </c>
      <c r="G67" s="71" t="e">
        <f t="shared" si="9"/>
        <v>#DIV/0!</v>
      </c>
      <c r="H67" s="102"/>
      <c r="I67" s="28"/>
      <c r="J67" s="31"/>
      <c r="K67" s="31"/>
      <c r="L67" s="31"/>
      <c r="M67" s="85"/>
    </row>
    <row r="68" spans="1:13" s="48" customFormat="1" ht="14.1" hidden="1" customHeight="1" x14ac:dyDescent="0.3">
      <c r="A68" s="28"/>
      <c r="B68" s="89"/>
      <c r="C68" s="71" t="s">
        <v>228</v>
      </c>
      <c r="D68" s="71">
        <v>0</v>
      </c>
      <c r="E68" s="71">
        <v>0</v>
      </c>
      <c r="F68" s="71">
        <v>0</v>
      </c>
      <c r="G68" s="71" t="e">
        <f t="shared" si="9"/>
        <v>#DIV/0!</v>
      </c>
      <c r="H68" s="102"/>
      <c r="I68" s="28"/>
      <c r="J68" s="31"/>
      <c r="K68" s="31"/>
      <c r="L68" s="31"/>
      <c r="M68" s="85"/>
    </row>
    <row r="69" spans="1:13" s="48" customFormat="1" ht="14.1" hidden="1" customHeight="1" x14ac:dyDescent="0.3">
      <c r="A69" s="28"/>
      <c r="B69" s="89"/>
      <c r="C69" s="71" t="s">
        <v>161</v>
      </c>
      <c r="D69" s="71">
        <v>0</v>
      </c>
      <c r="E69" s="71">
        <v>0</v>
      </c>
      <c r="F69" s="71">
        <v>0</v>
      </c>
      <c r="G69" s="71" t="e">
        <f t="shared" si="9"/>
        <v>#DIV/0!</v>
      </c>
      <c r="H69" s="102"/>
      <c r="I69" s="28"/>
      <c r="J69" s="31"/>
      <c r="K69" s="31"/>
      <c r="L69" s="31"/>
      <c r="M69" s="85"/>
    </row>
    <row r="70" spans="1:13" s="48" customFormat="1" ht="7.35" hidden="1" customHeight="1" x14ac:dyDescent="0.3">
      <c r="A70" s="29"/>
      <c r="B70" s="90"/>
      <c r="C70" s="71" t="s">
        <v>160</v>
      </c>
      <c r="D70" s="71">
        <v>0</v>
      </c>
      <c r="E70" s="71">
        <v>0</v>
      </c>
      <c r="F70" s="71">
        <v>0</v>
      </c>
      <c r="G70" s="71" t="e">
        <f t="shared" si="9"/>
        <v>#DIV/0!</v>
      </c>
      <c r="H70" s="103"/>
      <c r="I70" s="29"/>
      <c r="J70" s="32"/>
      <c r="K70" s="32"/>
      <c r="L70" s="32"/>
      <c r="M70" s="86"/>
    </row>
    <row r="71" spans="1:13" s="48" customFormat="1" ht="19.5" customHeight="1" x14ac:dyDescent="0.3">
      <c r="A71" s="27" t="s">
        <v>254</v>
      </c>
      <c r="B71" s="88" t="s">
        <v>255</v>
      </c>
      <c r="C71" s="63" t="s">
        <v>162</v>
      </c>
      <c r="D71" s="64">
        <f>SUM(D72:D75)</f>
        <v>822.28899999999999</v>
      </c>
      <c r="E71" s="64">
        <f>SUM(E72:E75)</f>
        <v>0</v>
      </c>
      <c r="F71" s="64">
        <f>SUM(F72:F75)</f>
        <v>0</v>
      </c>
      <c r="G71" s="71">
        <f t="shared" si="9"/>
        <v>0</v>
      </c>
      <c r="H71" s="30" t="s">
        <v>97</v>
      </c>
      <c r="I71" s="27" t="s">
        <v>429</v>
      </c>
      <c r="J71" s="33" t="s">
        <v>298</v>
      </c>
      <c r="K71" s="30" t="s">
        <v>240</v>
      </c>
      <c r="L71" s="30" t="s">
        <v>462</v>
      </c>
      <c r="M71" s="84">
        <v>827</v>
      </c>
    </row>
    <row r="72" spans="1:13" s="48" customFormat="1" ht="14.1" customHeight="1" x14ac:dyDescent="0.3">
      <c r="A72" s="28"/>
      <c r="B72" s="89"/>
      <c r="C72" s="71" t="s">
        <v>226</v>
      </c>
      <c r="D72" s="72">
        <v>822.28899999999999</v>
      </c>
      <c r="E72" s="72">
        <v>0</v>
      </c>
      <c r="F72" s="72">
        <f>E72</f>
        <v>0</v>
      </c>
      <c r="G72" s="71">
        <f t="shared" si="9"/>
        <v>0</v>
      </c>
      <c r="H72" s="102"/>
      <c r="I72" s="28"/>
      <c r="J72" s="33"/>
      <c r="K72" s="31"/>
      <c r="L72" s="31"/>
      <c r="M72" s="85"/>
    </row>
    <row r="73" spans="1:13" s="48" customFormat="1" ht="14.1" customHeight="1" x14ac:dyDescent="0.3">
      <c r="A73" s="28"/>
      <c r="B73" s="89"/>
      <c r="C73" s="71" t="s">
        <v>228</v>
      </c>
      <c r="D73" s="72">
        <v>0</v>
      </c>
      <c r="E73" s="72">
        <v>0</v>
      </c>
      <c r="F73" s="72">
        <f>E73</f>
        <v>0</v>
      </c>
      <c r="G73" s="71"/>
      <c r="H73" s="102"/>
      <c r="I73" s="28"/>
      <c r="J73" s="33"/>
      <c r="K73" s="31"/>
      <c r="L73" s="31"/>
      <c r="M73" s="85"/>
    </row>
    <row r="74" spans="1:13" s="48" customFormat="1" ht="14.1" customHeight="1" x14ac:dyDescent="0.3">
      <c r="A74" s="28"/>
      <c r="B74" s="89"/>
      <c r="C74" s="71" t="s">
        <v>161</v>
      </c>
      <c r="D74" s="72">
        <v>0</v>
      </c>
      <c r="E74" s="72">
        <v>0</v>
      </c>
      <c r="F74" s="72">
        <f>E74</f>
        <v>0</v>
      </c>
      <c r="G74" s="71"/>
      <c r="H74" s="102"/>
      <c r="I74" s="28"/>
      <c r="J74" s="33"/>
      <c r="K74" s="31"/>
      <c r="L74" s="31"/>
      <c r="M74" s="85"/>
    </row>
    <row r="75" spans="1:13" s="48" customFormat="1" ht="52.35" customHeight="1" x14ac:dyDescent="0.3">
      <c r="A75" s="29"/>
      <c r="B75" s="90"/>
      <c r="C75" s="71" t="s">
        <v>160</v>
      </c>
      <c r="D75" s="72">
        <v>0</v>
      </c>
      <c r="E75" s="72">
        <v>0</v>
      </c>
      <c r="F75" s="72">
        <f>E75</f>
        <v>0</v>
      </c>
      <c r="G75" s="71"/>
      <c r="H75" s="103"/>
      <c r="I75" s="29"/>
      <c r="J75" s="33"/>
      <c r="K75" s="32"/>
      <c r="L75" s="32"/>
      <c r="M75" s="86"/>
    </row>
    <row r="76" spans="1:13" s="48" customFormat="1" ht="16.350000000000001" customHeight="1" x14ac:dyDescent="0.3">
      <c r="A76" s="27" t="s">
        <v>256</v>
      </c>
      <c r="B76" s="88" t="s">
        <v>257</v>
      </c>
      <c r="C76" s="63" t="s">
        <v>162</v>
      </c>
      <c r="D76" s="64">
        <f>SUM(D77:D80)</f>
        <v>6000</v>
      </c>
      <c r="E76" s="64">
        <f>SUM(E77:E80)</f>
        <v>0</v>
      </c>
      <c r="F76" s="64">
        <f>SUM(F77:F80)</f>
        <v>0</v>
      </c>
      <c r="G76" s="71">
        <f>F76/D76*100</f>
        <v>0</v>
      </c>
      <c r="H76" s="105" t="s">
        <v>491</v>
      </c>
      <c r="I76" s="105" t="s">
        <v>102</v>
      </c>
      <c r="J76" s="33" t="s">
        <v>298</v>
      </c>
      <c r="K76" s="30" t="s">
        <v>240</v>
      </c>
      <c r="L76" s="30" t="s">
        <v>103</v>
      </c>
      <c r="M76" s="84">
        <v>827</v>
      </c>
    </row>
    <row r="77" spans="1:13" s="48" customFormat="1" ht="16.350000000000001" customHeight="1" x14ac:dyDescent="0.3">
      <c r="A77" s="102"/>
      <c r="B77" s="106"/>
      <c r="C77" s="71" t="s">
        <v>226</v>
      </c>
      <c r="D77" s="72">
        <v>6000</v>
      </c>
      <c r="E77" s="72">
        <v>0</v>
      </c>
      <c r="F77" s="72">
        <f>E77</f>
        <v>0</v>
      </c>
      <c r="G77" s="71">
        <f>F77/D77*100</f>
        <v>0</v>
      </c>
      <c r="H77" s="107"/>
      <c r="I77" s="107"/>
      <c r="J77" s="33"/>
      <c r="K77" s="31"/>
      <c r="L77" s="31"/>
      <c r="M77" s="85"/>
    </row>
    <row r="78" spans="1:13" s="48" customFormat="1" ht="16.350000000000001" customHeight="1" x14ac:dyDescent="0.3">
      <c r="A78" s="102"/>
      <c r="B78" s="106"/>
      <c r="C78" s="71" t="s">
        <v>228</v>
      </c>
      <c r="D78" s="72">
        <v>0</v>
      </c>
      <c r="E78" s="72">
        <v>0</v>
      </c>
      <c r="F78" s="72">
        <f>E78</f>
        <v>0</v>
      </c>
      <c r="G78" s="71"/>
      <c r="H78" s="107"/>
      <c r="I78" s="107"/>
      <c r="J78" s="33"/>
      <c r="K78" s="31"/>
      <c r="L78" s="31"/>
      <c r="M78" s="85"/>
    </row>
    <row r="79" spans="1:13" s="48" customFormat="1" ht="16.350000000000001" customHeight="1" x14ac:dyDescent="0.3">
      <c r="A79" s="102"/>
      <c r="B79" s="106"/>
      <c r="C79" s="71" t="s">
        <v>161</v>
      </c>
      <c r="D79" s="72">
        <v>0</v>
      </c>
      <c r="E79" s="72">
        <v>0</v>
      </c>
      <c r="F79" s="72">
        <f>E79</f>
        <v>0</v>
      </c>
      <c r="G79" s="71"/>
      <c r="H79" s="107"/>
      <c r="I79" s="107"/>
      <c r="J79" s="33"/>
      <c r="K79" s="31"/>
      <c r="L79" s="31"/>
      <c r="M79" s="85"/>
    </row>
    <row r="80" spans="1:13" s="48" customFormat="1" ht="16.350000000000001" customHeight="1" x14ac:dyDescent="0.3">
      <c r="A80" s="103"/>
      <c r="B80" s="108"/>
      <c r="C80" s="71" t="s">
        <v>160</v>
      </c>
      <c r="D80" s="72">
        <v>0</v>
      </c>
      <c r="E80" s="72">
        <v>0</v>
      </c>
      <c r="F80" s="72">
        <f>E80</f>
        <v>0</v>
      </c>
      <c r="G80" s="71"/>
      <c r="H80" s="109"/>
      <c r="I80" s="109"/>
      <c r="J80" s="33"/>
      <c r="K80" s="32"/>
      <c r="L80" s="32"/>
      <c r="M80" s="86"/>
    </row>
    <row r="81" spans="1:14" s="48" customFormat="1" ht="16.350000000000001" customHeight="1" x14ac:dyDescent="0.3">
      <c r="A81" s="105" t="s">
        <v>258</v>
      </c>
      <c r="B81" s="88" t="s">
        <v>90</v>
      </c>
      <c r="C81" s="63" t="s">
        <v>162</v>
      </c>
      <c r="D81" s="64">
        <f>SUM(D82:D85)</f>
        <v>1406.902</v>
      </c>
      <c r="E81" s="64">
        <f>SUM(E82:E85)</f>
        <v>2027.5</v>
      </c>
      <c r="F81" s="64">
        <f>SUM(F82:F85)</f>
        <v>2027.5</v>
      </c>
      <c r="G81" s="110">
        <f>F81/D81*100</f>
        <v>144.11096153108033</v>
      </c>
      <c r="H81" s="105" t="s">
        <v>259</v>
      </c>
      <c r="I81" s="105" t="s">
        <v>104</v>
      </c>
      <c r="J81" s="30" t="s">
        <v>244</v>
      </c>
      <c r="K81" s="30" t="s">
        <v>240</v>
      </c>
      <c r="L81" s="30"/>
      <c r="M81" s="84">
        <v>827</v>
      </c>
    </row>
    <row r="82" spans="1:14" s="48" customFormat="1" ht="16.350000000000001" customHeight="1" x14ac:dyDescent="0.3">
      <c r="A82" s="107"/>
      <c r="B82" s="106"/>
      <c r="C82" s="71" t="s">
        <v>226</v>
      </c>
      <c r="D82" s="72">
        <v>408.00200000000001</v>
      </c>
      <c r="E82" s="100">
        <f>408+180</f>
        <v>588</v>
      </c>
      <c r="F82" s="72">
        <f>E82</f>
        <v>588</v>
      </c>
      <c r="G82" s="110">
        <f>F82/D82*100</f>
        <v>144.11694060323234</v>
      </c>
      <c r="H82" s="107"/>
      <c r="I82" s="107"/>
      <c r="J82" s="102"/>
      <c r="K82" s="31"/>
      <c r="L82" s="31"/>
      <c r="M82" s="85"/>
    </row>
    <row r="83" spans="1:14" s="48" customFormat="1" ht="16.350000000000001" customHeight="1" x14ac:dyDescent="0.3">
      <c r="A83" s="107"/>
      <c r="B83" s="106"/>
      <c r="C83" s="71" t="s">
        <v>228</v>
      </c>
      <c r="D83" s="72">
        <v>998.9</v>
      </c>
      <c r="E83" s="100">
        <f>998.9+440.6</f>
        <v>1439.5</v>
      </c>
      <c r="F83" s="72">
        <f>E83</f>
        <v>1439.5</v>
      </c>
      <c r="G83" s="110">
        <f>F83/D83*100</f>
        <v>144.10851937130843</v>
      </c>
      <c r="H83" s="107"/>
      <c r="I83" s="107"/>
      <c r="J83" s="102"/>
      <c r="K83" s="31"/>
      <c r="L83" s="31"/>
      <c r="M83" s="85"/>
    </row>
    <row r="84" spans="1:14" s="48" customFormat="1" ht="14.25" customHeight="1" x14ac:dyDescent="0.3">
      <c r="A84" s="107"/>
      <c r="B84" s="106"/>
      <c r="C84" s="71" t="s">
        <v>161</v>
      </c>
      <c r="D84" s="72">
        <v>0</v>
      </c>
      <c r="E84" s="72">
        <v>0</v>
      </c>
      <c r="F84" s="72">
        <f>E84</f>
        <v>0</v>
      </c>
      <c r="G84" s="110"/>
      <c r="H84" s="107"/>
      <c r="I84" s="107"/>
      <c r="J84" s="102"/>
      <c r="K84" s="31"/>
      <c r="L84" s="31"/>
      <c r="M84" s="85"/>
    </row>
    <row r="85" spans="1:14" s="48" customFormat="1" ht="15.75" customHeight="1" x14ac:dyDescent="0.3">
      <c r="A85" s="109"/>
      <c r="B85" s="108"/>
      <c r="C85" s="71" t="s">
        <v>160</v>
      </c>
      <c r="D85" s="72">
        <v>0</v>
      </c>
      <c r="E85" s="72">
        <v>0</v>
      </c>
      <c r="F85" s="72">
        <f>E85</f>
        <v>0</v>
      </c>
      <c r="G85" s="110"/>
      <c r="H85" s="109"/>
      <c r="I85" s="109"/>
      <c r="J85" s="103"/>
      <c r="K85" s="32"/>
      <c r="L85" s="32"/>
      <c r="M85" s="86"/>
    </row>
    <row r="86" spans="1:14" s="48" customFormat="1" ht="14.1" customHeight="1" x14ac:dyDescent="0.3">
      <c r="A86" s="27" t="s">
        <v>260</v>
      </c>
      <c r="B86" s="88" t="s">
        <v>261</v>
      </c>
      <c r="C86" s="63" t="s">
        <v>162</v>
      </c>
      <c r="D86" s="64">
        <f>SUM(D87:D90)</f>
        <v>4967.8130000000001</v>
      </c>
      <c r="E86" s="64">
        <f>E87+E88+E89+E90</f>
        <v>4967.8100000000004</v>
      </c>
      <c r="F86" s="101">
        <f>F87+F88+F89+F90</f>
        <v>4967.8100000000004</v>
      </c>
      <c r="G86" s="101">
        <f>G87+G88+G89+G90</f>
        <v>99.999939611253481</v>
      </c>
      <c r="H86" s="105" t="s">
        <v>259</v>
      </c>
      <c r="I86" s="105" t="s">
        <v>104</v>
      </c>
      <c r="J86" s="30" t="s">
        <v>244</v>
      </c>
      <c r="K86" s="30" t="s">
        <v>240</v>
      </c>
      <c r="L86" s="30"/>
      <c r="M86" s="84">
        <v>827</v>
      </c>
    </row>
    <row r="87" spans="1:14" s="48" customFormat="1" ht="14.1" customHeight="1" x14ac:dyDescent="0.3">
      <c r="A87" s="28"/>
      <c r="B87" s="89"/>
      <c r="C87" s="71" t="s">
        <v>226</v>
      </c>
      <c r="D87" s="72">
        <v>4967.8130000000001</v>
      </c>
      <c r="E87" s="72">
        <v>4967.8100000000004</v>
      </c>
      <c r="F87" s="72">
        <f>E87</f>
        <v>4967.8100000000004</v>
      </c>
      <c r="G87" s="71">
        <f>F87/D87*100</f>
        <v>99.999939611253481</v>
      </c>
      <c r="H87" s="107"/>
      <c r="I87" s="107"/>
      <c r="J87" s="31"/>
      <c r="K87" s="31"/>
      <c r="L87" s="31"/>
      <c r="M87" s="85"/>
    </row>
    <row r="88" spans="1:14" s="48" customFormat="1" ht="14.1" customHeight="1" x14ac:dyDescent="0.3">
      <c r="A88" s="28"/>
      <c r="B88" s="89"/>
      <c r="C88" s="71" t="s">
        <v>228</v>
      </c>
      <c r="D88" s="72">
        <v>0</v>
      </c>
      <c r="E88" s="72">
        <v>0</v>
      </c>
      <c r="F88" s="72">
        <f>E88</f>
        <v>0</v>
      </c>
      <c r="G88" s="71"/>
      <c r="H88" s="107"/>
      <c r="I88" s="107"/>
      <c r="J88" s="31"/>
      <c r="K88" s="31"/>
      <c r="L88" s="31"/>
      <c r="M88" s="85"/>
    </row>
    <row r="89" spans="1:14" s="48" customFormat="1" ht="14.1" customHeight="1" x14ac:dyDescent="0.3">
      <c r="A89" s="28"/>
      <c r="B89" s="89"/>
      <c r="C89" s="71" t="s">
        <v>161</v>
      </c>
      <c r="D89" s="72">
        <v>0</v>
      </c>
      <c r="E89" s="72">
        <v>0</v>
      </c>
      <c r="F89" s="72">
        <f>E89</f>
        <v>0</v>
      </c>
      <c r="G89" s="71"/>
      <c r="H89" s="107"/>
      <c r="I89" s="107"/>
      <c r="J89" s="31"/>
      <c r="K89" s="31"/>
      <c r="L89" s="31"/>
      <c r="M89" s="85"/>
    </row>
    <row r="90" spans="1:14" s="48" customFormat="1" ht="14.1" customHeight="1" x14ac:dyDescent="0.3">
      <c r="A90" s="29"/>
      <c r="B90" s="90"/>
      <c r="C90" s="71" t="s">
        <v>160</v>
      </c>
      <c r="D90" s="72">
        <v>0</v>
      </c>
      <c r="E90" s="72">
        <v>0</v>
      </c>
      <c r="F90" s="72">
        <f>E90</f>
        <v>0</v>
      </c>
      <c r="G90" s="71"/>
      <c r="H90" s="109"/>
      <c r="I90" s="109"/>
      <c r="J90" s="32"/>
      <c r="K90" s="32"/>
      <c r="L90" s="32"/>
      <c r="M90" s="86"/>
    </row>
    <row r="91" spans="1:14" s="48" customFormat="1" ht="20.25" customHeight="1" x14ac:dyDescent="0.3">
      <c r="A91" s="27" t="s">
        <v>184</v>
      </c>
      <c r="B91" s="88" t="s">
        <v>262</v>
      </c>
      <c r="C91" s="63" t="s">
        <v>162</v>
      </c>
      <c r="D91" s="64">
        <f>SUM(D92:D95)</f>
        <v>258275.38500000001</v>
      </c>
      <c r="E91" s="64">
        <f>SUM(E92:E95)</f>
        <v>189675.49</v>
      </c>
      <c r="F91" s="64">
        <f>SUM(F92:F95)</f>
        <v>189675.49</v>
      </c>
      <c r="G91" s="71">
        <f>F91/D91*100</f>
        <v>73.439243929497948</v>
      </c>
      <c r="H91" s="94"/>
      <c r="I91" s="37" t="s">
        <v>224</v>
      </c>
      <c r="J91" s="25">
        <f>J92+J93+J94</f>
        <v>8</v>
      </c>
      <c r="K91" s="30" t="s">
        <v>240</v>
      </c>
      <c r="L91" s="67"/>
      <c r="M91" s="84">
        <v>827</v>
      </c>
    </row>
    <row r="92" spans="1:14" s="48" customFormat="1" ht="13.8" x14ac:dyDescent="0.3">
      <c r="A92" s="28"/>
      <c r="B92" s="89"/>
      <c r="C92" s="71" t="s">
        <v>226</v>
      </c>
      <c r="D92" s="72">
        <f>D97+D107+D112+D117+D122+D132+D127+D137+D102</f>
        <v>234796.981</v>
      </c>
      <c r="E92" s="72">
        <f>E97+E107+E112+E122+E132+E127+E137+E102+E117</f>
        <v>169185.75999999998</v>
      </c>
      <c r="F92" s="72">
        <f>F97+F107+F112+F122+F132+F127+F137+F102+F117</f>
        <v>169185.75999999998</v>
      </c>
      <c r="G92" s="71">
        <f>F92/D92*100</f>
        <v>72.056190535090394</v>
      </c>
      <c r="H92" s="95"/>
      <c r="I92" s="37" t="s">
        <v>227</v>
      </c>
      <c r="J92" s="25">
        <v>1</v>
      </c>
      <c r="K92" s="31"/>
      <c r="L92" s="73"/>
      <c r="M92" s="85"/>
    </row>
    <row r="93" spans="1:14" s="48" customFormat="1" ht="13.8" x14ac:dyDescent="0.3">
      <c r="A93" s="28"/>
      <c r="B93" s="89"/>
      <c r="C93" s="71" t="s">
        <v>228</v>
      </c>
      <c r="D93" s="72">
        <f>SUM(D98+D103+D108+D113+D118+D123+D128+D133+D138)</f>
        <v>23478.404000000002</v>
      </c>
      <c r="E93" s="72">
        <f>E108+E118+E98</f>
        <v>20489.73</v>
      </c>
      <c r="F93" s="72">
        <f>F108+F118+F98</f>
        <v>20489.73</v>
      </c>
      <c r="G93" s="71">
        <f>F93/D93*100</f>
        <v>87.270540195151241</v>
      </c>
      <c r="H93" s="95"/>
      <c r="I93" s="37" t="s">
        <v>229</v>
      </c>
      <c r="J93" s="25">
        <v>5</v>
      </c>
      <c r="K93" s="31"/>
      <c r="L93" s="73"/>
      <c r="M93" s="85"/>
    </row>
    <row r="94" spans="1:14" s="48" customFormat="1" ht="13.8" x14ac:dyDescent="0.3">
      <c r="A94" s="28"/>
      <c r="B94" s="89"/>
      <c r="C94" s="71" t="s">
        <v>161</v>
      </c>
      <c r="D94" s="72">
        <f>D99+D109+D114+E123+E133+E128+E138+E103</f>
        <v>0</v>
      </c>
      <c r="E94" s="72">
        <v>0</v>
      </c>
      <c r="F94" s="72">
        <v>0</v>
      </c>
      <c r="G94" s="71"/>
      <c r="H94" s="95"/>
      <c r="I94" s="37" t="s">
        <v>230</v>
      </c>
      <c r="J94" s="25">
        <v>2</v>
      </c>
      <c r="K94" s="31"/>
      <c r="L94" s="73"/>
      <c r="M94" s="85"/>
    </row>
    <row r="95" spans="1:14" s="48" customFormat="1" ht="13.8" x14ac:dyDescent="0.3">
      <c r="A95" s="29"/>
      <c r="B95" s="90"/>
      <c r="C95" s="71" t="s">
        <v>160</v>
      </c>
      <c r="D95" s="72">
        <f>D100+D110+D115+E124+E134+E129+E139+E104</f>
        <v>0</v>
      </c>
      <c r="E95" s="72">
        <v>0</v>
      </c>
      <c r="F95" s="72">
        <v>0</v>
      </c>
      <c r="G95" s="71"/>
      <c r="H95" s="96"/>
      <c r="I95" s="37" t="s">
        <v>231</v>
      </c>
      <c r="J95" s="65">
        <f>(J92+(0.5*J93))/J91</f>
        <v>0.4375</v>
      </c>
      <c r="K95" s="32"/>
      <c r="L95" s="77"/>
      <c r="M95" s="86"/>
    </row>
    <row r="96" spans="1:14" s="48" customFormat="1" ht="18.75" customHeight="1" x14ac:dyDescent="0.3">
      <c r="A96" s="27" t="s">
        <v>263</v>
      </c>
      <c r="B96" s="88" t="s">
        <v>264</v>
      </c>
      <c r="C96" s="63" t="s">
        <v>162</v>
      </c>
      <c r="D96" s="64">
        <f>SUM(D97:D100)</f>
        <v>13000</v>
      </c>
      <c r="E96" s="64">
        <f>SUM(E97:E100)</f>
        <v>13000</v>
      </c>
      <c r="F96" s="64">
        <f>SUM(F97:F100)</f>
        <v>13000</v>
      </c>
      <c r="G96" s="71">
        <f>F96/D96*100</f>
        <v>100</v>
      </c>
      <c r="H96" s="94" t="s">
        <v>265</v>
      </c>
      <c r="I96" s="30" t="s">
        <v>148</v>
      </c>
      <c r="J96" s="33" t="s">
        <v>244</v>
      </c>
      <c r="K96" s="30" t="s">
        <v>240</v>
      </c>
      <c r="L96" s="30"/>
      <c r="M96" s="84">
        <v>827</v>
      </c>
      <c r="N96" s="111"/>
    </row>
    <row r="97" spans="1:14" s="48" customFormat="1" ht="15" customHeight="1" x14ac:dyDescent="0.3">
      <c r="A97" s="28"/>
      <c r="B97" s="89"/>
      <c r="C97" s="71" t="s">
        <v>226</v>
      </c>
      <c r="D97" s="72">
        <v>3770</v>
      </c>
      <c r="E97" s="72">
        <v>3770</v>
      </c>
      <c r="F97" s="72">
        <f>E97</f>
        <v>3770</v>
      </c>
      <c r="G97" s="71">
        <f>F97/D97*100</f>
        <v>100</v>
      </c>
      <c r="H97" s="95"/>
      <c r="I97" s="31"/>
      <c r="J97" s="33"/>
      <c r="K97" s="31"/>
      <c r="L97" s="31"/>
      <c r="M97" s="85"/>
      <c r="N97" s="111"/>
    </row>
    <row r="98" spans="1:14" s="48" customFormat="1" ht="15" customHeight="1" x14ac:dyDescent="0.3">
      <c r="A98" s="28"/>
      <c r="B98" s="89"/>
      <c r="C98" s="71" t="s">
        <v>228</v>
      </c>
      <c r="D98" s="72">
        <v>9230</v>
      </c>
      <c r="E98" s="72">
        <v>9230</v>
      </c>
      <c r="F98" s="72">
        <f>E98</f>
        <v>9230</v>
      </c>
      <c r="G98" s="71">
        <f>F98/D98*100</f>
        <v>100</v>
      </c>
      <c r="H98" s="95"/>
      <c r="I98" s="31"/>
      <c r="J98" s="33"/>
      <c r="K98" s="31"/>
      <c r="L98" s="31"/>
      <c r="M98" s="85"/>
    </row>
    <row r="99" spans="1:14" s="48" customFormat="1" ht="15" customHeight="1" x14ac:dyDescent="0.3">
      <c r="A99" s="28"/>
      <c r="B99" s="89"/>
      <c r="C99" s="71" t="s">
        <v>161</v>
      </c>
      <c r="D99" s="72">
        <v>0</v>
      </c>
      <c r="E99" s="72">
        <v>0</v>
      </c>
      <c r="F99" s="72">
        <f>E99</f>
        <v>0</v>
      </c>
      <c r="G99" s="71"/>
      <c r="H99" s="95"/>
      <c r="I99" s="31"/>
      <c r="J99" s="33"/>
      <c r="K99" s="31"/>
      <c r="L99" s="31"/>
      <c r="M99" s="85"/>
    </row>
    <row r="100" spans="1:14" s="48" customFormat="1" ht="15" customHeight="1" x14ac:dyDescent="0.3">
      <c r="A100" s="29"/>
      <c r="B100" s="90"/>
      <c r="C100" s="71" t="s">
        <v>160</v>
      </c>
      <c r="D100" s="72">
        <v>0</v>
      </c>
      <c r="E100" s="72">
        <v>0</v>
      </c>
      <c r="F100" s="72">
        <f>E100</f>
        <v>0</v>
      </c>
      <c r="G100" s="71"/>
      <c r="H100" s="96"/>
      <c r="I100" s="32"/>
      <c r="J100" s="33"/>
      <c r="K100" s="32"/>
      <c r="L100" s="32"/>
      <c r="M100" s="86"/>
    </row>
    <row r="101" spans="1:14" s="24" customFormat="1" ht="24.75" customHeight="1" x14ac:dyDescent="0.25">
      <c r="A101" s="27" t="s">
        <v>266</v>
      </c>
      <c r="B101" s="88" t="s">
        <v>267</v>
      </c>
      <c r="C101" s="63" t="s">
        <v>162</v>
      </c>
      <c r="D101" s="64">
        <f>SUM(D102:D105)</f>
        <v>500</v>
      </c>
      <c r="E101" s="64">
        <f>SUM(E102:E105)</f>
        <v>272.64999999999998</v>
      </c>
      <c r="F101" s="64">
        <f>SUM(F102:F105)</f>
        <v>272.64999999999998</v>
      </c>
      <c r="G101" s="71">
        <f>F101/D101*100</f>
        <v>54.53</v>
      </c>
      <c r="H101" s="94" t="s">
        <v>268</v>
      </c>
      <c r="I101" s="30" t="s">
        <v>109</v>
      </c>
      <c r="J101" s="33" t="s">
        <v>272</v>
      </c>
      <c r="K101" s="30" t="s">
        <v>253</v>
      </c>
      <c r="L101" s="30" t="s">
        <v>458</v>
      </c>
      <c r="M101" s="112">
        <v>827</v>
      </c>
      <c r="N101" s="111"/>
    </row>
    <row r="102" spans="1:14" s="24" customFormat="1" ht="15" customHeight="1" x14ac:dyDescent="0.25">
      <c r="A102" s="28"/>
      <c r="B102" s="89"/>
      <c r="C102" s="71" t="s">
        <v>226</v>
      </c>
      <c r="D102" s="72">
        <v>500</v>
      </c>
      <c r="E102" s="72">
        <v>272.64999999999998</v>
      </c>
      <c r="F102" s="72">
        <f>E102</f>
        <v>272.64999999999998</v>
      </c>
      <c r="G102" s="71">
        <f>F102/D102*100</f>
        <v>54.53</v>
      </c>
      <c r="H102" s="113"/>
      <c r="I102" s="31"/>
      <c r="J102" s="33"/>
      <c r="K102" s="31"/>
      <c r="L102" s="31"/>
      <c r="M102" s="114"/>
      <c r="N102" s="111"/>
    </row>
    <row r="103" spans="1:14" s="24" customFormat="1" ht="15" customHeight="1" x14ac:dyDescent="0.25">
      <c r="A103" s="28"/>
      <c r="B103" s="89"/>
      <c r="C103" s="71" t="s">
        <v>228</v>
      </c>
      <c r="D103" s="72">
        <v>0</v>
      </c>
      <c r="E103" s="72">
        <v>0</v>
      </c>
      <c r="F103" s="72">
        <f>E103</f>
        <v>0</v>
      </c>
      <c r="G103" s="71"/>
      <c r="H103" s="113"/>
      <c r="I103" s="31"/>
      <c r="J103" s="33"/>
      <c r="K103" s="31"/>
      <c r="L103" s="31"/>
      <c r="M103" s="114"/>
    </row>
    <row r="104" spans="1:14" s="24" customFormat="1" ht="15" customHeight="1" x14ac:dyDescent="0.25">
      <c r="A104" s="28"/>
      <c r="B104" s="89"/>
      <c r="C104" s="71" t="s">
        <v>161</v>
      </c>
      <c r="D104" s="72">
        <v>0</v>
      </c>
      <c r="E104" s="72">
        <v>0</v>
      </c>
      <c r="F104" s="72">
        <f>E104</f>
        <v>0</v>
      </c>
      <c r="G104" s="71"/>
      <c r="H104" s="113"/>
      <c r="I104" s="31"/>
      <c r="J104" s="33"/>
      <c r="K104" s="31"/>
      <c r="L104" s="31"/>
      <c r="M104" s="114"/>
    </row>
    <row r="105" spans="1:14" s="24" customFormat="1" ht="67.5" customHeight="1" x14ac:dyDescent="0.25">
      <c r="A105" s="29"/>
      <c r="B105" s="90"/>
      <c r="C105" s="71" t="s">
        <v>160</v>
      </c>
      <c r="D105" s="72">
        <v>0</v>
      </c>
      <c r="E105" s="72">
        <v>0</v>
      </c>
      <c r="F105" s="72">
        <f>E105</f>
        <v>0</v>
      </c>
      <c r="G105" s="71"/>
      <c r="H105" s="115"/>
      <c r="I105" s="32"/>
      <c r="J105" s="33"/>
      <c r="K105" s="32"/>
      <c r="L105" s="32"/>
      <c r="M105" s="61"/>
    </row>
    <row r="106" spans="1:14" s="24" customFormat="1" ht="13.2" x14ac:dyDescent="0.25">
      <c r="A106" s="27" t="s">
        <v>269</v>
      </c>
      <c r="B106" s="88" t="s">
        <v>270</v>
      </c>
      <c r="C106" s="63" t="s">
        <v>162</v>
      </c>
      <c r="D106" s="64">
        <f>SUM(D107:D110)</f>
        <v>8165.7749999999996</v>
      </c>
      <c r="E106" s="64">
        <f>SUM(E107:E110)</f>
        <v>7923.85</v>
      </c>
      <c r="F106" s="64">
        <f>SUM(F107:F110)</f>
        <v>7923.85</v>
      </c>
      <c r="G106" s="72">
        <f>F106/D106*100</f>
        <v>97.037329585985418</v>
      </c>
      <c r="H106" s="94" t="s">
        <v>271</v>
      </c>
      <c r="I106" s="30" t="s">
        <v>144</v>
      </c>
      <c r="J106" s="33" t="s">
        <v>272</v>
      </c>
      <c r="K106" s="30" t="s">
        <v>253</v>
      </c>
      <c r="L106" s="30"/>
      <c r="M106" s="112">
        <v>827</v>
      </c>
    </row>
    <row r="107" spans="1:14" s="24" customFormat="1" ht="13.2" x14ac:dyDescent="0.25">
      <c r="A107" s="28"/>
      <c r="B107" s="89"/>
      <c r="C107" s="71" t="s">
        <v>226</v>
      </c>
      <c r="D107" s="72">
        <v>2368.0749999999998</v>
      </c>
      <c r="E107" s="72">
        <v>2297.92</v>
      </c>
      <c r="F107" s="72">
        <f>E107</f>
        <v>2297.92</v>
      </c>
      <c r="G107" s="72">
        <f>F107/D107*100</f>
        <v>97.03746714103228</v>
      </c>
      <c r="H107" s="113"/>
      <c r="I107" s="31"/>
      <c r="J107" s="33"/>
      <c r="K107" s="31"/>
      <c r="L107" s="31"/>
      <c r="M107" s="114"/>
    </row>
    <row r="108" spans="1:14" s="24" customFormat="1" ht="13.2" x14ac:dyDescent="0.25">
      <c r="A108" s="28"/>
      <c r="B108" s="89"/>
      <c r="C108" s="71" t="s">
        <v>228</v>
      </c>
      <c r="D108" s="72">
        <v>5797.7</v>
      </c>
      <c r="E108" s="72">
        <v>5625.93</v>
      </c>
      <c r="F108" s="72">
        <f>E108</f>
        <v>5625.93</v>
      </c>
      <c r="G108" s="72">
        <f>F108/D108*100</f>
        <v>97.03727340152129</v>
      </c>
      <c r="H108" s="113"/>
      <c r="I108" s="31"/>
      <c r="J108" s="33"/>
      <c r="K108" s="31"/>
      <c r="L108" s="31"/>
      <c r="M108" s="114"/>
    </row>
    <row r="109" spans="1:14" s="24" customFormat="1" ht="13.2" x14ac:dyDescent="0.25">
      <c r="A109" s="28"/>
      <c r="B109" s="89"/>
      <c r="C109" s="71" t="s">
        <v>161</v>
      </c>
      <c r="D109" s="72">
        <v>0</v>
      </c>
      <c r="E109" s="72">
        <v>0</v>
      </c>
      <c r="F109" s="72">
        <f>E109</f>
        <v>0</v>
      </c>
      <c r="G109" s="71"/>
      <c r="H109" s="113"/>
      <c r="I109" s="31"/>
      <c r="J109" s="33"/>
      <c r="K109" s="31"/>
      <c r="L109" s="31"/>
      <c r="M109" s="114"/>
    </row>
    <row r="110" spans="1:14" s="24" customFormat="1" ht="36" customHeight="1" x14ac:dyDescent="0.25">
      <c r="A110" s="29"/>
      <c r="B110" s="90"/>
      <c r="C110" s="71" t="s">
        <v>160</v>
      </c>
      <c r="D110" s="71">
        <v>0</v>
      </c>
      <c r="E110" s="72">
        <v>0</v>
      </c>
      <c r="F110" s="72">
        <f>E110</f>
        <v>0</v>
      </c>
      <c r="G110" s="71"/>
      <c r="H110" s="115"/>
      <c r="I110" s="32"/>
      <c r="J110" s="33"/>
      <c r="K110" s="32"/>
      <c r="L110" s="32"/>
      <c r="M110" s="61"/>
    </row>
    <row r="111" spans="1:14" s="24" customFormat="1" ht="16.5" hidden="1" customHeight="1" x14ac:dyDescent="0.25">
      <c r="A111" s="27" t="s">
        <v>273</v>
      </c>
      <c r="B111" s="116" t="s">
        <v>91</v>
      </c>
      <c r="C111" s="63" t="s">
        <v>162</v>
      </c>
      <c r="D111" s="104">
        <f>SUM(D112:D115)</f>
        <v>0</v>
      </c>
      <c r="E111" s="104">
        <f>SUM(E112:E115)</f>
        <v>0</v>
      </c>
      <c r="F111" s="104">
        <f>SUM(F112:F115)</f>
        <v>0</v>
      </c>
      <c r="G111" s="72" t="e">
        <f>F111/D111*100</f>
        <v>#DIV/0!</v>
      </c>
      <c r="H111" s="94"/>
      <c r="I111" s="30"/>
      <c r="J111" s="33"/>
      <c r="K111" s="30"/>
      <c r="L111" s="30"/>
      <c r="M111" s="112"/>
    </row>
    <row r="112" spans="1:14" s="24" customFormat="1" ht="13.2" hidden="1" x14ac:dyDescent="0.25">
      <c r="A112" s="28"/>
      <c r="B112" s="117"/>
      <c r="C112" s="71" t="s">
        <v>226</v>
      </c>
      <c r="D112" s="118">
        <v>0</v>
      </c>
      <c r="E112" s="72">
        <v>0</v>
      </c>
      <c r="F112" s="72">
        <f>E112</f>
        <v>0</v>
      </c>
      <c r="G112" s="72" t="e">
        <f>F112/D112*100</f>
        <v>#DIV/0!</v>
      </c>
      <c r="H112" s="113"/>
      <c r="I112" s="31"/>
      <c r="J112" s="33"/>
      <c r="K112" s="31"/>
      <c r="L112" s="31"/>
      <c r="M112" s="114"/>
    </row>
    <row r="113" spans="1:13" s="24" customFormat="1" ht="13.2" hidden="1" x14ac:dyDescent="0.25">
      <c r="A113" s="28"/>
      <c r="B113" s="117"/>
      <c r="C113" s="71" t="s">
        <v>228</v>
      </c>
      <c r="D113" s="72">
        <v>0</v>
      </c>
      <c r="E113" s="72">
        <v>0</v>
      </c>
      <c r="F113" s="72">
        <f>E113</f>
        <v>0</v>
      </c>
      <c r="G113" s="72"/>
      <c r="H113" s="113"/>
      <c r="I113" s="31"/>
      <c r="J113" s="33"/>
      <c r="K113" s="31"/>
      <c r="L113" s="31"/>
      <c r="M113" s="114"/>
    </row>
    <row r="114" spans="1:13" s="24" customFormat="1" ht="13.2" hidden="1" x14ac:dyDescent="0.25">
      <c r="A114" s="28"/>
      <c r="B114" s="117"/>
      <c r="C114" s="71" t="s">
        <v>161</v>
      </c>
      <c r="D114" s="71">
        <v>0</v>
      </c>
      <c r="E114" s="72">
        <v>0</v>
      </c>
      <c r="F114" s="72">
        <f>E114</f>
        <v>0</v>
      </c>
      <c r="G114" s="71"/>
      <c r="H114" s="113"/>
      <c r="I114" s="31"/>
      <c r="J114" s="33"/>
      <c r="K114" s="31"/>
      <c r="L114" s="31"/>
      <c r="M114" s="114"/>
    </row>
    <row r="115" spans="1:13" s="24" customFormat="1" ht="39.6" hidden="1" customHeight="1" x14ac:dyDescent="0.25">
      <c r="A115" s="29"/>
      <c r="B115" s="119"/>
      <c r="C115" s="71" t="s">
        <v>160</v>
      </c>
      <c r="D115" s="71">
        <v>0</v>
      </c>
      <c r="E115" s="72">
        <v>0</v>
      </c>
      <c r="F115" s="72">
        <f>E115</f>
        <v>0</v>
      </c>
      <c r="G115" s="71"/>
      <c r="H115" s="115"/>
      <c r="I115" s="32"/>
      <c r="J115" s="33"/>
      <c r="K115" s="32"/>
      <c r="L115" s="32"/>
      <c r="M115" s="61"/>
    </row>
    <row r="116" spans="1:13" s="24" customFormat="1" ht="14.1" customHeight="1" x14ac:dyDescent="0.25">
      <c r="A116" s="27" t="s">
        <v>277</v>
      </c>
      <c r="B116" s="88" t="s">
        <v>274</v>
      </c>
      <c r="C116" s="63" t="s">
        <v>162</v>
      </c>
      <c r="D116" s="104">
        <f>SUM(D117:D120)</f>
        <v>11902.4</v>
      </c>
      <c r="E116" s="104">
        <f>SUM(E117:E120)</f>
        <v>7934.93</v>
      </c>
      <c r="F116" s="104">
        <f>SUM(F117:F120)</f>
        <v>7934.93</v>
      </c>
      <c r="G116" s="72">
        <f>F116/D116*100</f>
        <v>66.666638661110369</v>
      </c>
      <c r="H116" s="94" t="s">
        <v>275</v>
      </c>
      <c r="I116" s="30" t="s">
        <v>145</v>
      </c>
      <c r="J116" s="33" t="s">
        <v>272</v>
      </c>
      <c r="K116" s="30" t="s">
        <v>276</v>
      </c>
      <c r="L116" s="30" t="s">
        <v>459</v>
      </c>
      <c r="M116" s="112">
        <v>827</v>
      </c>
    </row>
    <row r="117" spans="1:13" s="24" customFormat="1" ht="14.1" customHeight="1" x14ac:dyDescent="0.25">
      <c r="A117" s="31"/>
      <c r="B117" s="89"/>
      <c r="C117" s="71" t="s">
        <v>226</v>
      </c>
      <c r="D117" s="118">
        <v>3451.6959999999999</v>
      </c>
      <c r="E117" s="72">
        <v>2301.13</v>
      </c>
      <c r="F117" s="72">
        <f>E117</f>
        <v>2301.13</v>
      </c>
      <c r="G117" s="72">
        <f>F117/D117*100</f>
        <v>66.666647352489917</v>
      </c>
      <c r="H117" s="113"/>
      <c r="I117" s="31"/>
      <c r="J117" s="33"/>
      <c r="K117" s="31"/>
      <c r="L117" s="31"/>
      <c r="M117" s="114"/>
    </row>
    <row r="118" spans="1:13" s="24" customFormat="1" ht="14.1" customHeight="1" x14ac:dyDescent="0.25">
      <c r="A118" s="31"/>
      <c r="B118" s="89"/>
      <c r="C118" s="71" t="s">
        <v>228</v>
      </c>
      <c r="D118" s="72">
        <v>8450.7039999999997</v>
      </c>
      <c r="E118" s="72">
        <v>5633.8</v>
      </c>
      <c r="F118" s="72">
        <f>E118</f>
        <v>5633.8</v>
      </c>
      <c r="G118" s="72">
        <f>F118/D118*100</f>
        <v>66.666635111110267</v>
      </c>
      <c r="H118" s="113"/>
      <c r="I118" s="31"/>
      <c r="J118" s="33"/>
      <c r="K118" s="31"/>
      <c r="L118" s="31"/>
      <c r="M118" s="114"/>
    </row>
    <row r="119" spans="1:13" s="24" customFormat="1" ht="14.1" customHeight="1" x14ac:dyDescent="0.25">
      <c r="A119" s="31"/>
      <c r="B119" s="89"/>
      <c r="C119" s="71" t="s">
        <v>161</v>
      </c>
      <c r="D119" s="71">
        <v>0</v>
      </c>
      <c r="E119" s="72">
        <v>0</v>
      </c>
      <c r="F119" s="72">
        <f>E119</f>
        <v>0</v>
      </c>
      <c r="G119" s="71"/>
      <c r="H119" s="113"/>
      <c r="I119" s="31"/>
      <c r="J119" s="33"/>
      <c r="K119" s="31"/>
      <c r="L119" s="31"/>
      <c r="M119" s="114"/>
    </row>
    <row r="120" spans="1:13" s="24" customFormat="1" ht="34.35" customHeight="1" x14ac:dyDescent="0.25">
      <c r="A120" s="32"/>
      <c r="B120" s="90"/>
      <c r="C120" s="71" t="s">
        <v>160</v>
      </c>
      <c r="D120" s="71">
        <v>0</v>
      </c>
      <c r="E120" s="72">
        <v>0</v>
      </c>
      <c r="F120" s="72">
        <f>E120</f>
        <v>0</v>
      </c>
      <c r="G120" s="71"/>
      <c r="H120" s="115"/>
      <c r="I120" s="32"/>
      <c r="J120" s="33"/>
      <c r="K120" s="32"/>
      <c r="L120" s="32"/>
      <c r="M120" s="61"/>
    </row>
    <row r="121" spans="1:13" s="24" customFormat="1" ht="21" customHeight="1" x14ac:dyDescent="0.25">
      <c r="A121" s="27" t="s">
        <v>279</v>
      </c>
      <c r="B121" s="88" t="s">
        <v>278</v>
      </c>
      <c r="C121" s="63" t="s">
        <v>162</v>
      </c>
      <c r="D121" s="104">
        <f>SUM(D122:D125)</f>
        <v>163207.21</v>
      </c>
      <c r="E121" s="64">
        <f>SUM(E122:E125)</f>
        <v>112868.42</v>
      </c>
      <c r="F121" s="64">
        <f>SUM(F122:F125)</f>
        <v>112868.42</v>
      </c>
      <c r="G121" s="72">
        <f>F121/D121*100</f>
        <v>69.156515818143077</v>
      </c>
      <c r="H121" s="94" t="s">
        <v>492</v>
      </c>
      <c r="I121" s="30" t="s">
        <v>498</v>
      </c>
      <c r="J121" s="33" t="s">
        <v>272</v>
      </c>
      <c r="K121" s="30" t="s">
        <v>276</v>
      </c>
      <c r="L121" s="30" t="s">
        <v>460</v>
      </c>
      <c r="M121" s="112">
        <v>827</v>
      </c>
    </row>
    <row r="122" spans="1:13" s="24" customFormat="1" ht="13.2" x14ac:dyDescent="0.25">
      <c r="A122" s="28"/>
      <c r="B122" s="89"/>
      <c r="C122" s="71" t="s">
        <v>226</v>
      </c>
      <c r="D122" s="71">
        <v>163207.21</v>
      </c>
      <c r="E122" s="72">
        <v>112868.42</v>
      </c>
      <c r="F122" s="72">
        <f>E122</f>
        <v>112868.42</v>
      </c>
      <c r="G122" s="72">
        <f>F122/D122*100</f>
        <v>69.156515818143077</v>
      </c>
      <c r="H122" s="113"/>
      <c r="I122" s="31"/>
      <c r="J122" s="33"/>
      <c r="K122" s="31"/>
      <c r="L122" s="31"/>
      <c r="M122" s="114"/>
    </row>
    <row r="123" spans="1:13" s="24" customFormat="1" ht="13.2" x14ac:dyDescent="0.25">
      <c r="A123" s="28"/>
      <c r="B123" s="89"/>
      <c r="C123" s="71" t="s">
        <v>228</v>
      </c>
      <c r="D123" s="71">
        <v>0</v>
      </c>
      <c r="E123" s="72">
        <v>0</v>
      </c>
      <c r="F123" s="72">
        <f>E123</f>
        <v>0</v>
      </c>
      <c r="G123" s="71"/>
      <c r="H123" s="113"/>
      <c r="I123" s="31"/>
      <c r="J123" s="33"/>
      <c r="K123" s="31"/>
      <c r="L123" s="31"/>
      <c r="M123" s="114"/>
    </row>
    <row r="124" spans="1:13" s="24" customFormat="1" ht="21" customHeight="1" x14ac:dyDescent="0.25">
      <c r="A124" s="28"/>
      <c r="B124" s="89"/>
      <c r="C124" s="71" t="s">
        <v>161</v>
      </c>
      <c r="D124" s="71">
        <v>0</v>
      </c>
      <c r="E124" s="72">
        <v>0</v>
      </c>
      <c r="F124" s="72">
        <f>E124</f>
        <v>0</v>
      </c>
      <c r="G124" s="71"/>
      <c r="H124" s="113"/>
      <c r="I124" s="31"/>
      <c r="J124" s="33"/>
      <c r="K124" s="31"/>
      <c r="L124" s="31"/>
      <c r="M124" s="114"/>
    </row>
    <row r="125" spans="1:13" s="24" customFormat="1" ht="51" customHeight="1" x14ac:dyDescent="0.25">
      <c r="A125" s="29"/>
      <c r="B125" s="90"/>
      <c r="C125" s="71" t="s">
        <v>160</v>
      </c>
      <c r="D125" s="71">
        <v>0</v>
      </c>
      <c r="E125" s="72">
        <v>0</v>
      </c>
      <c r="F125" s="72">
        <f>E125</f>
        <v>0</v>
      </c>
      <c r="G125" s="71"/>
      <c r="H125" s="115"/>
      <c r="I125" s="32"/>
      <c r="J125" s="33"/>
      <c r="K125" s="32"/>
      <c r="L125" s="32"/>
      <c r="M125" s="61"/>
    </row>
    <row r="126" spans="1:13" s="24" customFormat="1" ht="21" customHeight="1" x14ac:dyDescent="0.25">
      <c r="A126" s="27" t="s">
        <v>283</v>
      </c>
      <c r="B126" s="88" t="s">
        <v>280</v>
      </c>
      <c r="C126" s="63" t="s">
        <v>162</v>
      </c>
      <c r="D126" s="104">
        <f>SUM(D127:D130)</f>
        <v>60000</v>
      </c>
      <c r="E126" s="64">
        <f>SUM(E127:E130)</f>
        <v>46432.78</v>
      </c>
      <c r="F126" s="64">
        <f>SUM(F127:F130)</f>
        <v>46432.78</v>
      </c>
      <c r="G126" s="72">
        <f>F126/D126*100</f>
        <v>77.387966666666657</v>
      </c>
      <c r="H126" s="94" t="s">
        <v>281</v>
      </c>
      <c r="I126" s="30" t="s">
        <v>146</v>
      </c>
      <c r="J126" s="33" t="s">
        <v>272</v>
      </c>
      <c r="K126" s="30" t="s">
        <v>282</v>
      </c>
      <c r="M126" s="112">
        <v>827</v>
      </c>
    </row>
    <row r="127" spans="1:13" s="24" customFormat="1" ht="13.2" x14ac:dyDescent="0.25">
      <c r="A127" s="28"/>
      <c r="B127" s="89"/>
      <c r="C127" s="71" t="s">
        <v>226</v>
      </c>
      <c r="D127" s="71">
        <v>60000</v>
      </c>
      <c r="E127" s="72">
        <v>46432.78</v>
      </c>
      <c r="F127" s="72">
        <f>E127</f>
        <v>46432.78</v>
      </c>
      <c r="G127" s="72">
        <f>F127/D127*100</f>
        <v>77.387966666666657</v>
      </c>
      <c r="H127" s="113"/>
      <c r="I127" s="31"/>
      <c r="J127" s="33"/>
      <c r="K127" s="31"/>
      <c r="M127" s="114"/>
    </row>
    <row r="128" spans="1:13" s="24" customFormat="1" ht="13.2" x14ac:dyDescent="0.25">
      <c r="A128" s="28"/>
      <c r="B128" s="89"/>
      <c r="C128" s="71" t="s">
        <v>228</v>
      </c>
      <c r="D128" s="71">
        <v>0</v>
      </c>
      <c r="E128" s="72">
        <v>0</v>
      </c>
      <c r="F128" s="72">
        <f>E128</f>
        <v>0</v>
      </c>
      <c r="G128" s="71"/>
      <c r="H128" s="113"/>
      <c r="I128" s="31"/>
      <c r="J128" s="33"/>
      <c r="K128" s="31"/>
      <c r="M128" s="114"/>
    </row>
    <row r="129" spans="1:13" s="24" customFormat="1" ht="21" customHeight="1" x14ac:dyDescent="0.25">
      <c r="A129" s="28"/>
      <c r="B129" s="89"/>
      <c r="C129" s="71" t="s">
        <v>161</v>
      </c>
      <c r="D129" s="71">
        <v>0</v>
      </c>
      <c r="E129" s="72">
        <v>0</v>
      </c>
      <c r="F129" s="72">
        <f>E129</f>
        <v>0</v>
      </c>
      <c r="G129" s="71"/>
      <c r="H129" s="113"/>
      <c r="I129" s="31"/>
      <c r="J129" s="33"/>
      <c r="K129" s="31"/>
      <c r="M129" s="114"/>
    </row>
    <row r="130" spans="1:13" s="24" customFormat="1" ht="18" customHeight="1" x14ac:dyDescent="0.25">
      <c r="A130" s="29"/>
      <c r="B130" s="90"/>
      <c r="C130" s="71" t="s">
        <v>160</v>
      </c>
      <c r="D130" s="71">
        <v>0</v>
      </c>
      <c r="E130" s="72">
        <v>0</v>
      </c>
      <c r="F130" s="72">
        <f>E130</f>
        <v>0</v>
      </c>
      <c r="G130" s="71"/>
      <c r="H130" s="115"/>
      <c r="I130" s="32"/>
      <c r="J130" s="33"/>
      <c r="K130" s="32"/>
      <c r="M130" s="61"/>
    </row>
    <row r="131" spans="1:13" s="24" customFormat="1" ht="21" customHeight="1" x14ac:dyDescent="0.25">
      <c r="A131" s="27" t="s">
        <v>286</v>
      </c>
      <c r="B131" s="88" t="s">
        <v>284</v>
      </c>
      <c r="C131" s="63" t="s">
        <v>162</v>
      </c>
      <c r="D131" s="104">
        <f>SUM(D132:D135)</f>
        <v>1500</v>
      </c>
      <c r="E131" s="64">
        <f>SUM(E132:E135)</f>
        <v>1242.8599999999999</v>
      </c>
      <c r="F131" s="64">
        <f>SUM(F132:F135)</f>
        <v>1242.8599999999999</v>
      </c>
      <c r="G131" s="72">
        <f>F131/D131*100</f>
        <v>82.85733333333333</v>
      </c>
      <c r="H131" s="30" t="s">
        <v>285</v>
      </c>
      <c r="I131" s="67" t="s">
        <v>497</v>
      </c>
      <c r="J131" s="30" t="s">
        <v>298</v>
      </c>
      <c r="K131" s="30" t="s">
        <v>282</v>
      </c>
      <c r="L131" s="67"/>
      <c r="M131" s="112">
        <v>827</v>
      </c>
    </row>
    <row r="132" spans="1:13" s="24" customFormat="1" ht="13.2" x14ac:dyDescent="0.25">
      <c r="A132" s="28"/>
      <c r="B132" s="89"/>
      <c r="C132" s="71" t="s">
        <v>226</v>
      </c>
      <c r="D132" s="71">
        <v>1500</v>
      </c>
      <c r="E132" s="72">
        <v>1242.8599999999999</v>
      </c>
      <c r="F132" s="72">
        <f>E132</f>
        <v>1242.8599999999999</v>
      </c>
      <c r="G132" s="72">
        <f>F132/D132*100</f>
        <v>82.85733333333333</v>
      </c>
      <c r="H132" s="31"/>
      <c r="I132" s="73"/>
      <c r="J132" s="31"/>
      <c r="K132" s="31"/>
      <c r="L132" s="73"/>
      <c r="M132" s="114"/>
    </row>
    <row r="133" spans="1:13" s="24" customFormat="1" ht="13.2" x14ac:dyDescent="0.25">
      <c r="A133" s="28"/>
      <c r="B133" s="89"/>
      <c r="C133" s="71" t="s">
        <v>228</v>
      </c>
      <c r="D133" s="71">
        <v>0</v>
      </c>
      <c r="E133" s="72">
        <v>0</v>
      </c>
      <c r="F133" s="72">
        <f>E133</f>
        <v>0</v>
      </c>
      <c r="G133" s="71"/>
      <c r="H133" s="31"/>
      <c r="I133" s="73"/>
      <c r="J133" s="31"/>
      <c r="K133" s="31"/>
      <c r="L133" s="73"/>
      <c r="M133" s="114"/>
    </row>
    <row r="134" spans="1:13" s="24" customFormat="1" ht="13.2" x14ac:dyDescent="0.25">
      <c r="A134" s="28"/>
      <c r="B134" s="89"/>
      <c r="C134" s="71" t="s">
        <v>161</v>
      </c>
      <c r="D134" s="71">
        <v>0</v>
      </c>
      <c r="E134" s="72">
        <v>0</v>
      </c>
      <c r="F134" s="72">
        <f>E134</f>
        <v>0</v>
      </c>
      <c r="G134" s="71"/>
      <c r="H134" s="31"/>
      <c r="I134" s="73"/>
      <c r="J134" s="31"/>
      <c r="K134" s="31"/>
      <c r="L134" s="73"/>
      <c r="M134" s="114"/>
    </row>
    <row r="135" spans="1:13" s="24" customFormat="1" ht="38.25" customHeight="1" x14ac:dyDescent="0.25">
      <c r="A135" s="29"/>
      <c r="B135" s="90"/>
      <c r="C135" s="71" t="s">
        <v>160</v>
      </c>
      <c r="D135" s="72">
        <v>0</v>
      </c>
      <c r="E135" s="72">
        <v>0</v>
      </c>
      <c r="F135" s="72">
        <f>E135</f>
        <v>0</v>
      </c>
      <c r="G135" s="71"/>
      <c r="H135" s="32"/>
      <c r="I135" s="77"/>
      <c r="J135" s="32"/>
      <c r="K135" s="32"/>
      <c r="L135" s="77"/>
      <c r="M135" s="61"/>
    </row>
    <row r="136" spans="1:13" s="24" customFormat="1" ht="15.75" hidden="1" customHeight="1" x14ac:dyDescent="0.25">
      <c r="A136" s="27" t="s">
        <v>92</v>
      </c>
      <c r="B136" s="88" t="s">
        <v>287</v>
      </c>
      <c r="C136" s="63" t="s">
        <v>162</v>
      </c>
      <c r="D136" s="64">
        <f>SUM(D137:D140)</f>
        <v>0</v>
      </c>
      <c r="E136" s="64">
        <f>SUM(E137:E140)</f>
        <v>0</v>
      </c>
      <c r="F136" s="64">
        <f>SUM(F137:F140)</f>
        <v>0</v>
      </c>
      <c r="G136" s="72" t="e">
        <f t="shared" ref="G136:G143" si="10">F136/D136*100</f>
        <v>#DIV/0!</v>
      </c>
      <c r="H136" s="120" t="s">
        <v>288</v>
      </c>
      <c r="I136" s="30" t="s">
        <v>105</v>
      </c>
      <c r="J136" s="30" t="s">
        <v>244</v>
      </c>
      <c r="K136" s="30" t="s">
        <v>282</v>
      </c>
      <c r="L136" s="30" t="s">
        <v>105</v>
      </c>
      <c r="M136" s="112">
        <v>827</v>
      </c>
    </row>
    <row r="137" spans="1:13" s="24" customFormat="1" ht="13.2" hidden="1" x14ac:dyDescent="0.25">
      <c r="A137" s="28"/>
      <c r="B137" s="89"/>
      <c r="C137" s="71" t="s">
        <v>226</v>
      </c>
      <c r="D137" s="72">
        <v>0</v>
      </c>
      <c r="E137" s="72">
        <v>0</v>
      </c>
      <c r="F137" s="72">
        <f>E137</f>
        <v>0</v>
      </c>
      <c r="G137" s="72" t="e">
        <f t="shared" si="10"/>
        <v>#DIV/0!</v>
      </c>
      <c r="H137" s="113"/>
      <c r="I137" s="31"/>
      <c r="J137" s="31"/>
      <c r="K137" s="31"/>
      <c r="L137" s="31"/>
      <c r="M137" s="114"/>
    </row>
    <row r="138" spans="1:13" s="24" customFormat="1" ht="15" hidden="1" customHeight="1" x14ac:dyDescent="0.25">
      <c r="A138" s="28"/>
      <c r="B138" s="89"/>
      <c r="C138" s="71" t="s">
        <v>228</v>
      </c>
      <c r="D138" s="72">
        <v>0</v>
      </c>
      <c r="E138" s="72">
        <v>0</v>
      </c>
      <c r="F138" s="72">
        <f>E138</f>
        <v>0</v>
      </c>
      <c r="G138" s="71" t="e">
        <f t="shared" si="10"/>
        <v>#DIV/0!</v>
      </c>
      <c r="H138" s="113"/>
      <c r="I138" s="31"/>
      <c r="J138" s="31"/>
      <c r="K138" s="31"/>
      <c r="L138" s="31"/>
      <c r="M138" s="114"/>
    </row>
    <row r="139" spans="1:13" s="24" customFormat="1" ht="19.5" hidden="1" customHeight="1" x14ac:dyDescent="0.25">
      <c r="A139" s="28"/>
      <c r="B139" s="89"/>
      <c r="C139" s="71" t="s">
        <v>161</v>
      </c>
      <c r="D139" s="72">
        <v>0</v>
      </c>
      <c r="E139" s="72">
        <v>0</v>
      </c>
      <c r="F139" s="72">
        <f>E139</f>
        <v>0</v>
      </c>
      <c r="G139" s="71" t="e">
        <f t="shared" si="10"/>
        <v>#DIV/0!</v>
      </c>
      <c r="H139" s="113"/>
      <c r="I139" s="31"/>
      <c r="J139" s="31"/>
      <c r="K139" s="31"/>
      <c r="L139" s="31"/>
      <c r="M139" s="114"/>
    </row>
    <row r="140" spans="1:13" s="24" customFormat="1" ht="43.5" hidden="1" customHeight="1" x14ac:dyDescent="0.25">
      <c r="A140" s="29"/>
      <c r="B140" s="90"/>
      <c r="C140" s="71" t="s">
        <v>160</v>
      </c>
      <c r="D140" s="72">
        <v>0</v>
      </c>
      <c r="E140" s="72">
        <v>0</v>
      </c>
      <c r="F140" s="72">
        <f>E140</f>
        <v>0</v>
      </c>
      <c r="G140" s="71" t="e">
        <f t="shared" si="10"/>
        <v>#DIV/0!</v>
      </c>
      <c r="H140" s="115"/>
      <c r="I140" s="32"/>
      <c r="J140" s="32"/>
      <c r="K140" s="32"/>
      <c r="L140" s="32"/>
      <c r="M140" s="61"/>
    </row>
    <row r="141" spans="1:13" s="24" customFormat="1" ht="24.75" customHeight="1" x14ac:dyDescent="0.25">
      <c r="A141" s="27" t="s">
        <v>185</v>
      </c>
      <c r="B141" s="88" t="s">
        <v>289</v>
      </c>
      <c r="C141" s="63" t="s">
        <v>162</v>
      </c>
      <c r="D141" s="64">
        <f>SUM(D142:D145)</f>
        <v>35105.5</v>
      </c>
      <c r="E141" s="64">
        <f>SUM(E142:E145)</f>
        <v>13650.039999999999</v>
      </c>
      <c r="F141" s="64">
        <f>SUM(F142:F145)</f>
        <v>13650.039999999999</v>
      </c>
      <c r="G141" s="72">
        <f t="shared" si="10"/>
        <v>38.882910085314265</v>
      </c>
      <c r="H141" s="94"/>
      <c r="I141" s="37" t="s">
        <v>224</v>
      </c>
      <c r="J141" s="25">
        <v>5</v>
      </c>
      <c r="K141" s="30" t="s">
        <v>290</v>
      </c>
      <c r="L141" s="67"/>
      <c r="M141" s="112">
        <v>827</v>
      </c>
    </row>
    <row r="142" spans="1:13" s="24" customFormat="1" ht="13.2" x14ac:dyDescent="0.25">
      <c r="A142" s="28"/>
      <c r="B142" s="89"/>
      <c r="C142" s="71" t="s">
        <v>226</v>
      </c>
      <c r="D142" s="72">
        <f>D147+D152+D162+D157+D167</f>
        <v>29077.955000000002</v>
      </c>
      <c r="E142" s="72">
        <f>E147+E152+E162+E157+E167</f>
        <v>10455.039999999999</v>
      </c>
      <c r="F142" s="72">
        <f>F147+F152+F162+F157+F167</f>
        <v>10455.039999999999</v>
      </c>
      <c r="G142" s="72">
        <f t="shared" si="10"/>
        <v>35.955210742983809</v>
      </c>
      <c r="H142" s="113"/>
      <c r="I142" s="37" t="s">
        <v>227</v>
      </c>
      <c r="J142" s="25">
        <v>0</v>
      </c>
      <c r="K142" s="31"/>
      <c r="L142" s="73"/>
      <c r="M142" s="114"/>
    </row>
    <row r="143" spans="1:13" s="24" customFormat="1" ht="13.2" x14ac:dyDescent="0.25">
      <c r="A143" s="28"/>
      <c r="B143" s="89"/>
      <c r="C143" s="71" t="s">
        <v>228</v>
      </c>
      <c r="D143" s="72">
        <f>SUM(D148+D153+D158+D163+D168)</f>
        <v>5459.5450000000001</v>
      </c>
      <c r="E143" s="72">
        <f>E148+E153+E158+E163+E168</f>
        <v>3195</v>
      </c>
      <c r="F143" s="72">
        <f>F148+F153+F158+F163+F168</f>
        <v>3195</v>
      </c>
      <c r="G143" s="72">
        <f t="shared" si="10"/>
        <v>58.521360296508227</v>
      </c>
      <c r="H143" s="113"/>
      <c r="I143" s="37" t="s">
        <v>229</v>
      </c>
      <c r="J143" s="25">
        <v>3</v>
      </c>
      <c r="K143" s="31"/>
      <c r="L143" s="73"/>
      <c r="M143" s="114"/>
    </row>
    <row r="144" spans="1:13" s="24" customFormat="1" ht="13.2" x14ac:dyDescent="0.25">
      <c r="A144" s="28"/>
      <c r="B144" s="89"/>
      <c r="C144" s="71" t="s">
        <v>161</v>
      </c>
      <c r="D144" s="72">
        <v>0</v>
      </c>
      <c r="E144" s="72">
        <v>0</v>
      </c>
      <c r="F144" s="72">
        <v>0</v>
      </c>
      <c r="G144" s="71"/>
      <c r="H144" s="113"/>
      <c r="I144" s="37" t="s">
        <v>230</v>
      </c>
      <c r="J144" s="25">
        <v>2</v>
      </c>
      <c r="K144" s="31"/>
      <c r="L144" s="73"/>
      <c r="M144" s="114"/>
    </row>
    <row r="145" spans="1:13" s="24" customFormat="1" ht="22.5" customHeight="1" x14ac:dyDescent="0.25">
      <c r="A145" s="29"/>
      <c r="B145" s="90"/>
      <c r="C145" s="71" t="s">
        <v>160</v>
      </c>
      <c r="D145" s="72">
        <f>SUM(D150+D155+D160+D165+D170)</f>
        <v>568</v>
      </c>
      <c r="E145" s="72">
        <f>SUM(E150+E155+E160+E165+E170)</f>
        <v>0</v>
      </c>
      <c r="F145" s="72">
        <v>0</v>
      </c>
      <c r="G145" s="72">
        <f t="shared" ref="G145:G206" si="11">F145/D145*100</f>
        <v>0</v>
      </c>
      <c r="H145" s="115"/>
      <c r="I145" s="37" t="s">
        <v>231</v>
      </c>
      <c r="J145" s="65">
        <f>(J142+(0.5*J143))/J141</f>
        <v>0.3</v>
      </c>
      <c r="K145" s="32"/>
      <c r="L145" s="77"/>
      <c r="M145" s="61"/>
    </row>
    <row r="146" spans="1:13" s="24" customFormat="1" ht="15.75" customHeight="1" x14ac:dyDescent="0.25">
      <c r="A146" s="27" t="s">
        <v>291</v>
      </c>
      <c r="B146" s="88" t="s">
        <v>292</v>
      </c>
      <c r="C146" s="63" t="s">
        <v>162</v>
      </c>
      <c r="D146" s="64">
        <f>SUM(D147:D150)</f>
        <v>4000</v>
      </c>
      <c r="E146" s="64">
        <f>SUM(E147:E150)</f>
        <v>1191.8900000000001</v>
      </c>
      <c r="F146" s="64">
        <f>SUM(F147:F150)</f>
        <v>1191.8900000000001</v>
      </c>
      <c r="G146" s="72">
        <f t="shared" si="11"/>
        <v>29.797250000000002</v>
      </c>
      <c r="H146" s="94" t="s">
        <v>293</v>
      </c>
      <c r="I146" s="94" t="s">
        <v>457</v>
      </c>
      <c r="J146" s="30" t="s">
        <v>272</v>
      </c>
      <c r="K146" s="30" t="s">
        <v>294</v>
      </c>
      <c r="L146" s="67" t="s">
        <v>454</v>
      </c>
      <c r="M146" s="112">
        <v>827</v>
      </c>
    </row>
    <row r="147" spans="1:13" s="24" customFormat="1" ht="13.2" x14ac:dyDescent="0.25">
      <c r="A147" s="28"/>
      <c r="B147" s="89"/>
      <c r="C147" s="71" t="s">
        <v>226</v>
      </c>
      <c r="D147" s="72">
        <v>4000</v>
      </c>
      <c r="E147" s="72">
        <v>1191.8900000000001</v>
      </c>
      <c r="F147" s="72">
        <f>E147</f>
        <v>1191.8900000000001</v>
      </c>
      <c r="G147" s="72">
        <f>F147/D147*100</f>
        <v>29.797250000000002</v>
      </c>
      <c r="H147" s="113"/>
      <c r="I147" s="113"/>
      <c r="J147" s="31"/>
      <c r="K147" s="31"/>
      <c r="L147" s="73"/>
      <c r="M147" s="114"/>
    </row>
    <row r="148" spans="1:13" s="24" customFormat="1" ht="13.2" x14ac:dyDescent="0.25">
      <c r="A148" s="28"/>
      <c r="B148" s="89"/>
      <c r="C148" s="71" t="s">
        <v>228</v>
      </c>
      <c r="D148" s="72">
        <v>0</v>
      </c>
      <c r="E148" s="72">
        <v>0</v>
      </c>
      <c r="F148" s="72">
        <f>E148</f>
        <v>0</v>
      </c>
      <c r="G148" s="71"/>
      <c r="H148" s="113"/>
      <c r="I148" s="113"/>
      <c r="J148" s="31"/>
      <c r="K148" s="31"/>
      <c r="L148" s="73"/>
      <c r="M148" s="114"/>
    </row>
    <row r="149" spans="1:13" s="24" customFormat="1" ht="13.2" x14ac:dyDescent="0.25">
      <c r="A149" s="28"/>
      <c r="B149" s="89"/>
      <c r="C149" s="71" t="s">
        <v>161</v>
      </c>
      <c r="D149" s="72">
        <v>0</v>
      </c>
      <c r="E149" s="72">
        <v>0</v>
      </c>
      <c r="F149" s="72">
        <f>E149</f>
        <v>0</v>
      </c>
      <c r="G149" s="71"/>
      <c r="H149" s="113"/>
      <c r="I149" s="113"/>
      <c r="J149" s="31"/>
      <c r="K149" s="31"/>
      <c r="L149" s="73"/>
      <c r="M149" s="114"/>
    </row>
    <row r="150" spans="1:13" s="24" customFormat="1" ht="40.35" customHeight="1" x14ac:dyDescent="0.25">
      <c r="A150" s="29"/>
      <c r="B150" s="90"/>
      <c r="C150" s="71" t="s">
        <v>160</v>
      </c>
      <c r="D150" s="72">
        <v>0</v>
      </c>
      <c r="E150" s="72">
        <v>0</v>
      </c>
      <c r="F150" s="72">
        <f>E150</f>
        <v>0</v>
      </c>
      <c r="G150" s="71"/>
      <c r="H150" s="115"/>
      <c r="I150" s="115"/>
      <c r="J150" s="32"/>
      <c r="K150" s="32"/>
      <c r="L150" s="77"/>
      <c r="M150" s="61"/>
    </row>
    <row r="151" spans="1:13" s="24" customFormat="1" ht="19.5" customHeight="1" x14ac:dyDescent="0.25">
      <c r="A151" s="27" t="s">
        <v>295</v>
      </c>
      <c r="B151" s="88" t="s">
        <v>296</v>
      </c>
      <c r="C151" s="63" t="s">
        <v>162</v>
      </c>
      <c r="D151" s="64">
        <f>SUM(D152:D155)</f>
        <v>189.5</v>
      </c>
      <c r="E151" s="64">
        <f>SUM(E152:E155)</f>
        <v>0</v>
      </c>
      <c r="F151" s="64">
        <f>SUM(F152:F155)</f>
        <v>0</v>
      </c>
      <c r="G151" s="72">
        <f t="shared" si="11"/>
        <v>0</v>
      </c>
      <c r="H151" s="94" t="s">
        <v>297</v>
      </c>
      <c r="I151" s="30" t="s">
        <v>106</v>
      </c>
      <c r="J151" s="30" t="s">
        <v>298</v>
      </c>
      <c r="K151" s="30" t="s">
        <v>290</v>
      </c>
      <c r="L151" s="30" t="s">
        <v>455</v>
      </c>
      <c r="M151" s="112">
        <v>827</v>
      </c>
    </row>
    <row r="152" spans="1:13" s="24" customFormat="1" ht="13.2" x14ac:dyDescent="0.25">
      <c r="A152" s="28"/>
      <c r="B152" s="89"/>
      <c r="C152" s="71" t="s">
        <v>226</v>
      </c>
      <c r="D152" s="72">
        <v>54.954999999999998</v>
      </c>
      <c r="E152" s="72">
        <v>0</v>
      </c>
      <c r="F152" s="72">
        <f>E152</f>
        <v>0</v>
      </c>
      <c r="G152" s="72">
        <f t="shared" si="11"/>
        <v>0</v>
      </c>
      <c r="H152" s="113"/>
      <c r="I152" s="31"/>
      <c r="J152" s="31"/>
      <c r="K152" s="31"/>
      <c r="L152" s="31"/>
      <c r="M152" s="114"/>
    </row>
    <row r="153" spans="1:13" s="24" customFormat="1" ht="13.2" x14ac:dyDescent="0.25">
      <c r="A153" s="28"/>
      <c r="B153" s="89"/>
      <c r="C153" s="71" t="s">
        <v>228</v>
      </c>
      <c r="D153" s="72">
        <v>134.54499999999999</v>
      </c>
      <c r="E153" s="72">
        <v>0</v>
      </c>
      <c r="F153" s="72">
        <f>E153</f>
        <v>0</v>
      </c>
      <c r="G153" s="72">
        <f t="shared" si="11"/>
        <v>0</v>
      </c>
      <c r="H153" s="113"/>
      <c r="I153" s="31"/>
      <c r="J153" s="31"/>
      <c r="K153" s="31"/>
      <c r="L153" s="31"/>
      <c r="M153" s="114"/>
    </row>
    <row r="154" spans="1:13" s="24" customFormat="1" ht="13.2" x14ac:dyDescent="0.25">
      <c r="A154" s="28"/>
      <c r="B154" s="89"/>
      <c r="C154" s="71" t="s">
        <v>161</v>
      </c>
      <c r="D154" s="72">
        <v>0</v>
      </c>
      <c r="E154" s="72">
        <v>0</v>
      </c>
      <c r="F154" s="72">
        <f>E154</f>
        <v>0</v>
      </c>
      <c r="G154" s="71"/>
      <c r="H154" s="113"/>
      <c r="I154" s="31"/>
      <c r="J154" s="31"/>
      <c r="K154" s="31"/>
      <c r="L154" s="31"/>
      <c r="M154" s="114"/>
    </row>
    <row r="155" spans="1:13" s="24" customFormat="1" ht="18.600000000000001" customHeight="1" x14ac:dyDescent="0.25">
      <c r="A155" s="29"/>
      <c r="B155" s="90"/>
      <c r="C155" s="71" t="s">
        <v>160</v>
      </c>
      <c r="D155" s="72">
        <v>0</v>
      </c>
      <c r="E155" s="72">
        <v>0</v>
      </c>
      <c r="F155" s="72">
        <f>E155</f>
        <v>0</v>
      </c>
      <c r="G155" s="71"/>
      <c r="H155" s="115"/>
      <c r="I155" s="32"/>
      <c r="J155" s="32"/>
      <c r="K155" s="32"/>
      <c r="L155" s="32"/>
      <c r="M155" s="61"/>
    </row>
    <row r="156" spans="1:13" s="24" customFormat="1" ht="15.75" customHeight="1" x14ac:dyDescent="0.25">
      <c r="A156" s="27" t="s">
        <v>299</v>
      </c>
      <c r="B156" s="88" t="s">
        <v>300</v>
      </c>
      <c r="C156" s="63" t="s">
        <v>162</v>
      </c>
      <c r="D156" s="64">
        <f>SUM(D157:D160)</f>
        <v>8068</v>
      </c>
      <c r="E156" s="64">
        <f>SUM(E157:E160)</f>
        <v>4500</v>
      </c>
      <c r="F156" s="64">
        <f>SUM(F157:F160)</f>
        <v>4500</v>
      </c>
      <c r="G156" s="72">
        <f t="shared" si="11"/>
        <v>55.775904809122459</v>
      </c>
      <c r="H156" s="94" t="s">
        <v>301</v>
      </c>
      <c r="I156" s="94" t="s">
        <v>490</v>
      </c>
      <c r="J156" s="30" t="s">
        <v>272</v>
      </c>
      <c r="K156" s="30" t="s">
        <v>294</v>
      </c>
      <c r="L156" s="30" t="s">
        <v>500</v>
      </c>
      <c r="M156" s="112">
        <v>827</v>
      </c>
    </row>
    <row r="157" spans="1:13" s="24" customFormat="1" ht="13.2" x14ac:dyDescent="0.25">
      <c r="A157" s="28"/>
      <c r="B157" s="89"/>
      <c r="C157" s="71" t="s">
        <v>226</v>
      </c>
      <c r="D157" s="72">
        <v>2175</v>
      </c>
      <c r="E157" s="72">
        <v>1305</v>
      </c>
      <c r="F157" s="72">
        <f>E157</f>
        <v>1305</v>
      </c>
      <c r="G157" s="72">
        <f t="shared" si="11"/>
        <v>60</v>
      </c>
      <c r="H157" s="113"/>
      <c r="I157" s="113"/>
      <c r="J157" s="31"/>
      <c r="K157" s="31"/>
      <c r="L157" s="31"/>
      <c r="M157" s="114"/>
    </row>
    <row r="158" spans="1:13" s="24" customFormat="1" ht="13.2" x14ac:dyDescent="0.25">
      <c r="A158" s="28"/>
      <c r="B158" s="89"/>
      <c r="C158" s="71" t="s">
        <v>228</v>
      </c>
      <c r="D158" s="72">
        <v>5325</v>
      </c>
      <c r="E158" s="72">
        <v>3195</v>
      </c>
      <c r="F158" s="72">
        <f>E158</f>
        <v>3195</v>
      </c>
      <c r="G158" s="72">
        <f t="shared" si="11"/>
        <v>60</v>
      </c>
      <c r="H158" s="113"/>
      <c r="I158" s="113"/>
      <c r="J158" s="31"/>
      <c r="K158" s="31"/>
      <c r="L158" s="31"/>
      <c r="M158" s="114"/>
    </row>
    <row r="159" spans="1:13" s="24" customFormat="1" ht="13.2" x14ac:dyDescent="0.25">
      <c r="A159" s="28"/>
      <c r="B159" s="89"/>
      <c r="C159" s="71" t="s">
        <v>161</v>
      </c>
      <c r="D159" s="72">
        <v>0</v>
      </c>
      <c r="E159" s="72">
        <v>0</v>
      </c>
      <c r="F159" s="72">
        <f>E159</f>
        <v>0</v>
      </c>
      <c r="G159" s="72"/>
      <c r="H159" s="113"/>
      <c r="I159" s="113"/>
      <c r="J159" s="31"/>
      <c r="K159" s="31"/>
      <c r="L159" s="31"/>
      <c r="M159" s="114"/>
    </row>
    <row r="160" spans="1:13" s="24" customFormat="1" ht="23.25" customHeight="1" x14ac:dyDescent="0.25">
      <c r="A160" s="29"/>
      <c r="B160" s="90"/>
      <c r="C160" s="71" t="s">
        <v>160</v>
      </c>
      <c r="D160" s="72">
        <v>568</v>
      </c>
      <c r="E160" s="72">
        <v>0</v>
      </c>
      <c r="F160" s="72">
        <f>E160</f>
        <v>0</v>
      </c>
      <c r="G160" s="72">
        <f t="shared" si="11"/>
        <v>0</v>
      </c>
      <c r="H160" s="115"/>
      <c r="I160" s="115"/>
      <c r="J160" s="32"/>
      <c r="K160" s="32"/>
      <c r="L160" s="32"/>
      <c r="M160" s="61"/>
    </row>
    <row r="161" spans="1:13" s="24" customFormat="1" ht="27" customHeight="1" x14ac:dyDescent="0.25">
      <c r="A161" s="27" t="s">
        <v>302</v>
      </c>
      <c r="B161" s="88" t="s">
        <v>303</v>
      </c>
      <c r="C161" s="63" t="s">
        <v>162</v>
      </c>
      <c r="D161" s="64">
        <f>SUM(D162:D165)</f>
        <v>17848</v>
      </c>
      <c r="E161" s="64">
        <f>SUM(E162:E165)</f>
        <v>7958.15</v>
      </c>
      <c r="F161" s="64">
        <f>SUM(F162:F165)</f>
        <v>7958.15</v>
      </c>
      <c r="G161" s="72">
        <f t="shared" si="11"/>
        <v>44.58846929627969</v>
      </c>
      <c r="H161" s="94" t="s">
        <v>493</v>
      </c>
      <c r="I161" s="30" t="s">
        <v>499</v>
      </c>
      <c r="J161" s="30" t="s">
        <v>272</v>
      </c>
      <c r="K161" s="30" t="s">
        <v>294</v>
      </c>
      <c r="L161" s="30" t="s">
        <v>107</v>
      </c>
      <c r="M161" s="112">
        <v>827</v>
      </c>
    </row>
    <row r="162" spans="1:13" s="24" customFormat="1" ht="13.2" x14ac:dyDescent="0.25">
      <c r="A162" s="28"/>
      <c r="B162" s="89"/>
      <c r="C162" s="71" t="s">
        <v>226</v>
      </c>
      <c r="D162" s="72">
        <v>17848</v>
      </c>
      <c r="E162" s="72">
        <v>7958.15</v>
      </c>
      <c r="F162" s="72">
        <f>E162</f>
        <v>7958.15</v>
      </c>
      <c r="G162" s="72">
        <f t="shared" si="11"/>
        <v>44.58846929627969</v>
      </c>
      <c r="H162" s="113"/>
      <c r="I162" s="31"/>
      <c r="J162" s="31"/>
      <c r="K162" s="31"/>
      <c r="L162" s="31"/>
      <c r="M162" s="114"/>
    </row>
    <row r="163" spans="1:13" s="24" customFormat="1" ht="13.2" x14ac:dyDescent="0.25">
      <c r="A163" s="28"/>
      <c r="B163" s="89"/>
      <c r="C163" s="71" t="s">
        <v>228</v>
      </c>
      <c r="D163" s="72">
        <v>0</v>
      </c>
      <c r="E163" s="72">
        <v>0</v>
      </c>
      <c r="F163" s="72">
        <f>E163</f>
        <v>0</v>
      </c>
      <c r="G163" s="71"/>
      <c r="H163" s="113"/>
      <c r="I163" s="31"/>
      <c r="J163" s="31"/>
      <c r="K163" s="31"/>
      <c r="L163" s="31"/>
      <c r="M163" s="114"/>
    </row>
    <row r="164" spans="1:13" s="24" customFormat="1" ht="24.75" customHeight="1" x14ac:dyDescent="0.25">
      <c r="A164" s="28"/>
      <c r="B164" s="89"/>
      <c r="C164" s="71" t="s">
        <v>161</v>
      </c>
      <c r="D164" s="72">
        <v>0</v>
      </c>
      <c r="E164" s="72">
        <v>0</v>
      </c>
      <c r="F164" s="72">
        <f>E164</f>
        <v>0</v>
      </c>
      <c r="G164" s="71"/>
      <c r="H164" s="113"/>
      <c r="I164" s="31"/>
      <c r="J164" s="31"/>
      <c r="K164" s="31"/>
      <c r="L164" s="31"/>
      <c r="M164" s="114"/>
    </row>
    <row r="165" spans="1:13" s="24" customFormat="1" ht="45" customHeight="1" x14ac:dyDescent="0.25">
      <c r="A165" s="29"/>
      <c r="B165" s="90"/>
      <c r="C165" s="71" t="s">
        <v>160</v>
      </c>
      <c r="D165" s="72">
        <v>0</v>
      </c>
      <c r="E165" s="72">
        <v>0</v>
      </c>
      <c r="F165" s="72">
        <f>E165</f>
        <v>0</v>
      </c>
      <c r="G165" s="71"/>
      <c r="H165" s="115"/>
      <c r="I165" s="32"/>
      <c r="J165" s="32"/>
      <c r="K165" s="32"/>
      <c r="L165" s="32"/>
      <c r="M165" s="61"/>
    </row>
    <row r="166" spans="1:13" s="24" customFormat="1" ht="20.25" customHeight="1" x14ac:dyDescent="0.25">
      <c r="A166" s="27" t="s">
        <v>304</v>
      </c>
      <c r="B166" s="88" t="s">
        <v>305</v>
      </c>
      <c r="C166" s="63" t="s">
        <v>162</v>
      </c>
      <c r="D166" s="64">
        <f>SUM(D167:D170)</f>
        <v>5000</v>
      </c>
      <c r="E166" s="64">
        <f>SUM(E167:E170)</f>
        <v>0</v>
      </c>
      <c r="F166" s="64">
        <f>SUM(F167:F170)</f>
        <v>0</v>
      </c>
      <c r="G166" s="72">
        <f t="shared" si="11"/>
        <v>0</v>
      </c>
      <c r="H166" s="94" t="s">
        <v>306</v>
      </c>
      <c r="I166" s="30" t="s">
        <v>501</v>
      </c>
      <c r="J166" s="30" t="s">
        <v>298</v>
      </c>
      <c r="K166" s="30" t="s">
        <v>294</v>
      </c>
      <c r="L166" s="121" t="s">
        <v>384</v>
      </c>
      <c r="M166" s="112">
        <v>827</v>
      </c>
    </row>
    <row r="167" spans="1:13" s="24" customFormat="1" ht="13.2" x14ac:dyDescent="0.25">
      <c r="A167" s="28"/>
      <c r="B167" s="89"/>
      <c r="C167" s="71" t="s">
        <v>226</v>
      </c>
      <c r="D167" s="72">
        <v>5000</v>
      </c>
      <c r="E167" s="72">
        <v>0</v>
      </c>
      <c r="F167" s="72">
        <f>E167</f>
        <v>0</v>
      </c>
      <c r="G167" s="72">
        <f t="shared" si="11"/>
        <v>0</v>
      </c>
      <c r="H167" s="113"/>
      <c r="I167" s="31"/>
      <c r="J167" s="31"/>
      <c r="K167" s="31"/>
      <c r="L167" s="31"/>
      <c r="M167" s="114"/>
    </row>
    <row r="168" spans="1:13" s="24" customFormat="1" ht="13.2" x14ac:dyDescent="0.25">
      <c r="A168" s="28"/>
      <c r="B168" s="89"/>
      <c r="C168" s="71" t="s">
        <v>228</v>
      </c>
      <c r="D168" s="72">
        <v>0</v>
      </c>
      <c r="E168" s="72">
        <v>0</v>
      </c>
      <c r="F168" s="72">
        <f>E168</f>
        <v>0</v>
      </c>
      <c r="G168" s="72"/>
      <c r="H168" s="113"/>
      <c r="I168" s="31"/>
      <c r="J168" s="31"/>
      <c r="K168" s="31"/>
      <c r="L168" s="31"/>
      <c r="M168" s="114"/>
    </row>
    <row r="169" spans="1:13" s="24" customFormat="1" ht="16.5" customHeight="1" x14ac:dyDescent="0.25">
      <c r="A169" s="28"/>
      <c r="B169" s="89"/>
      <c r="C169" s="71" t="s">
        <v>161</v>
      </c>
      <c r="D169" s="72">
        <v>0</v>
      </c>
      <c r="E169" s="72">
        <v>0</v>
      </c>
      <c r="F169" s="72">
        <f>E169</f>
        <v>0</v>
      </c>
      <c r="G169" s="72"/>
      <c r="H169" s="113"/>
      <c r="I169" s="31"/>
      <c r="J169" s="31"/>
      <c r="K169" s="31"/>
      <c r="L169" s="31"/>
      <c r="M169" s="114"/>
    </row>
    <row r="170" spans="1:13" s="24" customFormat="1" ht="27.75" customHeight="1" x14ac:dyDescent="0.25">
      <c r="A170" s="29"/>
      <c r="B170" s="90"/>
      <c r="C170" s="71" t="s">
        <v>160</v>
      </c>
      <c r="D170" s="72">
        <v>0</v>
      </c>
      <c r="E170" s="72">
        <v>0</v>
      </c>
      <c r="F170" s="72">
        <f>E170</f>
        <v>0</v>
      </c>
      <c r="G170" s="72"/>
      <c r="H170" s="115"/>
      <c r="I170" s="32"/>
      <c r="J170" s="32"/>
      <c r="K170" s="32"/>
      <c r="L170" s="32"/>
      <c r="M170" s="61"/>
    </row>
    <row r="171" spans="1:13" s="24" customFormat="1" ht="21.75" customHeight="1" x14ac:dyDescent="0.25">
      <c r="A171" s="27" t="s">
        <v>307</v>
      </c>
      <c r="B171" s="62" t="s">
        <v>308</v>
      </c>
      <c r="C171" s="63" t="s">
        <v>162</v>
      </c>
      <c r="D171" s="64">
        <f>SUM(D172:D175)</f>
        <v>67025.494999999995</v>
      </c>
      <c r="E171" s="64">
        <f>SUM(E172:E175)</f>
        <v>29694.984739999996</v>
      </c>
      <c r="F171" s="64">
        <f>SUM(F172:F175)</f>
        <v>33911.50172</v>
      </c>
      <c r="G171" s="72">
        <f t="shared" si="11"/>
        <v>50.594929168370939</v>
      </c>
      <c r="H171" s="94"/>
      <c r="I171" s="37" t="s">
        <v>224</v>
      </c>
      <c r="J171" s="25">
        <f>SUM(J172:J174)</f>
        <v>5</v>
      </c>
      <c r="K171" s="30" t="s">
        <v>309</v>
      </c>
      <c r="L171" s="67"/>
      <c r="M171" s="122"/>
    </row>
    <row r="172" spans="1:13" s="24" customFormat="1" ht="13.2" x14ac:dyDescent="0.25">
      <c r="A172" s="28"/>
      <c r="B172" s="70"/>
      <c r="C172" s="71" t="s">
        <v>226</v>
      </c>
      <c r="D172" s="72">
        <f>D177+D192+D212</f>
        <v>48335.994999999995</v>
      </c>
      <c r="E172" s="72">
        <f>E177+E192+E212</f>
        <v>14792.931309999998</v>
      </c>
      <c r="F172" s="72">
        <f t="shared" ref="D172:F175" si="12">F177+F192+F212</f>
        <v>15653.998219999998</v>
      </c>
      <c r="G172" s="72">
        <f t="shared" si="11"/>
        <v>32.385799071685604</v>
      </c>
      <c r="H172" s="113"/>
      <c r="I172" s="37" t="s">
        <v>227</v>
      </c>
      <c r="J172" s="25">
        <f>J177+J192+J212</f>
        <v>2</v>
      </c>
      <c r="K172" s="31"/>
      <c r="L172" s="73"/>
      <c r="M172" s="123"/>
    </row>
    <row r="173" spans="1:13" s="24" customFormat="1" ht="13.2" x14ac:dyDescent="0.25">
      <c r="A173" s="28"/>
      <c r="B173" s="70"/>
      <c r="C173" s="71" t="s">
        <v>228</v>
      </c>
      <c r="D173" s="72">
        <f t="shared" si="12"/>
        <v>16834.2</v>
      </c>
      <c r="E173" s="72">
        <f t="shared" si="12"/>
        <v>14626.120499999999</v>
      </c>
      <c r="F173" s="72">
        <f t="shared" si="12"/>
        <v>16730.16</v>
      </c>
      <c r="G173" s="72">
        <f t="shared" si="11"/>
        <v>99.381972413301483</v>
      </c>
      <c r="H173" s="113"/>
      <c r="I173" s="37" t="s">
        <v>229</v>
      </c>
      <c r="J173" s="25">
        <f>J178+J193+J213</f>
        <v>3</v>
      </c>
      <c r="K173" s="31"/>
      <c r="L173" s="73"/>
      <c r="M173" s="123"/>
    </row>
    <row r="174" spans="1:13" s="24" customFormat="1" ht="24" customHeight="1" x14ac:dyDescent="0.25">
      <c r="A174" s="28"/>
      <c r="B174" s="70"/>
      <c r="C174" s="71" t="s">
        <v>161</v>
      </c>
      <c r="D174" s="72">
        <f t="shared" si="12"/>
        <v>783.3</v>
      </c>
      <c r="E174" s="72">
        <f t="shared" si="12"/>
        <v>275.93293</v>
      </c>
      <c r="F174" s="72">
        <f>F179+F194+F214</f>
        <v>455.34350000000001</v>
      </c>
      <c r="G174" s="72">
        <f t="shared" si="11"/>
        <v>58.131431124728714</v>
      </c>
      <c r="H174" s="113"/>
      <c r="I174" s="37" t="s">
        <v>230</v>
      </c>
      <c r="J174" s="25">
        <f>J179+J194+J214</f>
        <v>0</v>
      </c>
      <c r="K174" s="31"/>
      <c r="L174" s="73"/>
      <c r="M174" s="123"/>
    </row>
    <row r="175" spans="1:13" s="24" customFormat="1" ht="18.75" customHeight="1" x14ac:dyDescent="0.25">
      <c r="A175" s="29"/>
      <c r="B175" s="76"/>
      <c r="C175" s="71" t="s">
        <v>160</v>
      </c>
      <c r="D175" s="72">
        <f t="shared" si="12"/>
        <v>1072</v>
      </c>
      <c r="E175" s="72">
        <f t="shared" si="12"/>
        <v>0</v>
      </c>
      <c r="F175" s="72">
        <f t="shared" si="12"/>
        <v>1072</v>
      </c>
      <c r="G175" s="72">
        <f t="shared" si="11"/>
        <v>100</v>
      </c>
      <c r="H175" s="115"/>
      <c r="I175" s="37" t="s">
        <v>231</v>
      </c>
      <c r="J175" s="65">
        <f>(J172+(0.5*J173))/J171</f>
        <v>0.7</v>
      </c>
      <c r="K175" s="32"/>
      <c r="L175" s="77"/>
      <c r="M175" s="124"/>
    </row>
    <row r="176" spans="1:13" s="24" customFormat="1" ht="47.1" customHeight="1" x14ac:dyDescent="0.25">
      <c r="A176" s="27" t="s">
        <v>170</v>
      </c>
      <c r="B176" s="88" t="s">
        <v>310</v>
      </c>
      <c r="C176" s="63" t="s">
        <v>162</v>
      </c>
      <c r="D176" s="64">
        <f>SUM(D177:D180)</f>
        <v>3541.4949999999999</v>
      </c>
      <c r="E176" s="64">
        <f>SUM(E177:E180)</f>
        <v>2155.15</v>
      </c>
      <c r="F176" s="64">
        <f>SUM(F177:F180)</f>
        <v>3227.15</v>
      </c>
      <c r="G176" s="72">
        <f t="shared" si="11"/>
        <v>91.123946243041431</v>
      </c>
      <c r="H176" s="94"/>
      <c r="I176" s="37" t="s">
        <v>224</v>
      </c>
      <c r="J176" s="25">
        <v>2</v>
      </c>
      <c r="K176" s="30" t="s">
        <v>311</v>
      </c>
      <c r="L176" s="67"/>
      <c r="M176" s="112">
        <v>827</v>
      </c>
    </row>
    <row r="177" spans="1:13" s="24" customFormat="1" ht="13.2" x14ac:dyDescent="0.25">
      <c r="A177" s="28"/>
      <c r="B177" s="89"/>
      <c r="C177" s="71" t="s">
        <v>226</v>
      </c>
      <c r="D177" s="72">
        <f>SUM(D182+D187)</f>
        <v>835.29500000000007</v>
      </c>
      <c r="E177" s="72">
        <f>E182+E187</f>
        <v>624.99</v>
      </c>
      <c r="F177" s="72">
        <f>SUM(F182+F187)</f>
        <v>624.99</v>
      </c>
      <c r="G177" s="72">
        <f t="shared" si="11"/>
        <v>74.822667440844242</v>
      </c>
      <c r="H177" s="113"/>
      <c r="I177" s="37" t="s">
        <v>227</v>
      </c>
      <c r="J177" s="25">
        <v>1</v>
      </c>
      <c r="K177" s="31"/>
      <c r="L177" s="73"/>
      <c r="M177" s="114"/>
    </row>
    <row r="178" spans="1:13" s="24" customFormat="1" ht="13.2" x14ac:dyDescent="0.25">
      <c r="A178" s="28"/>
      <c r="B178" s="89"/>
      <c r="C178" s="71" t="s">
        <v>228</v>
      </c>
      <c r="D178" s="72">
        <f>D183</f>
        <v>1634.2</v>
      </c>
      <c r="E178" s="72">
        <f>E183+E188</f>
        <v>1530.16</v>
      </c>
      <c r="F178" s="72">
        <f>F183</f>
        <v>1530.16</v>
      </c>
      <c r="G178" s="72">
        <f t="shared" si="11"/>
        <v>93.633582180883607</v>
      </c>
      <c r="H178" s="113"/>
      <c r="I178" s="37" t="s">
        <v>229</v>
      </c>
      <c r="J178" s="25">
        <v>1</v>
      </c>
      <c r="K178" s="31"/>
      <c r="L178" s="73"/>
      <c r="M178" s="114"/>
    </row>
    <row r="179" spans="1:13" s="24" customFormat="1" ht="18" customHeight="1" x14ac:dyDescent="0.25">
      <c r="A179" s="28"/>
      <c r="B179" s="89"/>
      <c r="C179" s="71" t="s">
        <v>161</v>
      </c>
      <c r="D179" s="72">
        <f>D184</f>
        <v>0</v>
      </c>
      <c r="E179" s="72">
        <f>E184+E189</f>
        <v>0</v>
      </c>
      <c r="F179" s="72">
        <f>F184</f>
        <v>0</v>
      </c>
      <c r="G179" s="72"/>
      <c r="H179" s="113"/>
      <c r="I179" s="37" t="s">
        <v>230</v>
      </c>
      <c r="J179" s="25">
        <v>0</v>
      </c>
      <c r="K179" s="31"/>
      <c r="L179" s="73"/>
      <c r="M179" s="114"/>
    </row>
    <row r="180" spans="1:13" s="24" customFormat="1" ht="19.5" customHeight="1" x14ac:dyDescent="0.25">
      <c r="A180" s="29"/>
      <c r="B180" s="90"/>
      <c r="C180" s="71" t="s">
        <v>160</v>
      </c>
      <c r="D180" s="72">
        <f>D185</f>
        <v>1072</v>
      </c>
      <c r="E180" s="72">
        <f>E185+E190</f>
        <v>0</v>
      </c>
      <c r="F180" s="72">
        <f>F185</f>
        <v>1072</v>
      </c>
      <c r="G180" s="72">
        <f t="shared" si="11"/>
        <v>100</v>
      </c>
      <c r="H180" s="115"/>
      <c r="I180" s="37" t="s">
        <v>231</v>
      </c>
      <c r="J180" s="65">
        <f>(J177+(0.5*J178))/J176</f>
        <v>0.75</v>
      </c>
      <c r="K180" s="32"/>
      <c r="L180" s="77"/>
      <c r="M180" s="61"/>
    </row>
    <row r="181" spans="1:13" s="24" customFormat="1" ht="17.25" customHeight="1" x14ac:dyDescent="0.25">
      <c r="A181" s="27" t="s">
        <v>312</v>
      </c>
      <c r="B181" s="88" t="s">
        <v>313</v>
      </c>
      <c r="C181" s="63" t="s">
        <v>162</v>
      </c>
      <c r="D181" s="64">
        <f>SUM(D182:D185)</f>
        <v>3373.69</v>
      </c>
      <c r="E181" s="64">
        <f>SUM(E182:E185)</f>
        <v>2155.15</v>
      </c>
      <c r="F181" s="64">
        <f>SUM(F182:F185)</f>
        <v>3227.15</v>
      </c>
      <c r="G181" s="72">
        <f t="shared" si="11"/>
        <v>95.656388109162378</v>
      </c>
      <c r="H181" s="94" t="s">
        <v>494</v>
      </c>
      <c r="I181" s="30" t="s">
        <v>486</v>
      </c>
      <c r="J181" s="30" t="s">
        <v>244</v>
      </c>
      <c r="K181" s="30" t="s">
        <v>311</v>
      </c>
      <c r="L181" s="30"/>
      <c r="M181" s="112">
        <v>827</v>
      </c>
    </row>
    <row r="182" spans="1:13" s="24" customFormat="1" ht="13.2" x14ac:dyDescent="0.25">
      <c r="A182" s="28"/>
      <c r="B182" s="89"/>
      <c r="C182" s="71" t="s">
        <v>226</v>
      </c>
      <c r="D182" s="72">
        <v>667.49</v>
      </c>
      <c r="E182" s="72">
        <v>624.99</v>
      </c>
      <c r="F182" s="72">
        <f>E182</f>
        <v>624.99</v>
      </c>
      <c r="G182" s="72">
        <f>F182/D182*100</f>
        <v>93.632863413684092</v>
      </c>
      <c r="H182" s="113"/>
      <c r="I182" s="31"/>
      <c r="J182" s="31"/>
      <c r="K182" s="31"/>
      <c r="L182" s="31"/>
      <c r="M182" s="114"/>
    </row>
    <row r="183" spans="1:13" s="24" customFormat="1" ht="13.2" x14ac:dyDescent="0.25">
      <c r="A183" s="28"/>
      <c r="B183" s="89"/>
      <c r="C183" s="71" t="s">
        <v>228</v>
      </c>
      <c r="D183" s="72">
        <v>1634.2</v>
      </c>
      <c r="E183" s="72">
        <v>1530.16</v>
      </c>
      <c r="F183" s="72">
        <f>E183</f>
        <v>1530.16</v>
      </c>
      <c r="G183" s="72">
        <f>F183/D183*100</f>
        <v>93.633582180883607</v>
      </c>
      <c r="H183" s="113"/>
      <c r="I183" s="31"/>
      <c r="J183" s="31"/>
      <c r="K183" s="31"/>
      <c r="L183" s="31"/>
      <c r="M183" s="114"/>
    </row>
    <row r="184" spans="1:13" s="24" customFormat="1" ht="21.75" customHeight="1" x14ac:dyDescent="0.25">
      <c r="A184" s="28"/>
      <c r="B184" s="89"/>
      <c r="C184" s="71" t="s">
        <v>161</v>
      </c>
      <c r="D184" s="72">
        <v>0</v>
      </c>
      <c r="E184" s="72">
        <v>0</v>
      </c>
      <c r="F184" s="72">
        <f>E184</f>
        <v>0</v>
      </c>
      <c r="G184" s="72"/>
      <c r="H184" s="113"/>
      <c r="I184" s="31"/>
      <c r="J184" s="31"/>
      <c r="K184" s="31"/>
      <c r="L184" s="31"/>
      <c r="M184" s="114"/>
    </row>
    <row r="185" spans="1:13" s="24" customFormat="1" ht="18" customHeight="1" x14ac:dyDescent="0.25">
      <c r="A185" s="29"/>
      <c r="B185" s="90"/>
      <c r="C185" s="71" t="s">
        <v>160</v>
      </c>
      <c r="D185" s="72">
        <v>1072</v>
      </c>
      <c r="E185" s="72">
        <v>0</v>
      </c>
      <c r="F185" s="72">
        <v>1072</v>
      </c>
      <c r="G185" s="72">
        <f>F185/D185*100</f>
        <v>100</v>
      </c>
      <c r="H185" s="115"/>
      <c r="I185" s="32"/>
      <c r="J185" s="32"/>
      <c r="K185" s="32"/>
      <c r="L185" s="32"/>
      <c r="M185" s="61"/>
    </row>
    <row r="186" spans="1:13" s="24" customFormat="1" ht="18" customHeight="1" x14ac:dyDescent="0.25">
      <c r="A186" s="27" t="s">
        <v>314</v>
      </c>
      <c r="B186" s="88" t="s">
        <v>315</v>
      </c>
      <c r="C186" s="63" t="s">
        <v>162</v>
      </c>
      <c r="D186" s="64">
        <f>SUM(D187:D190)</f>
        <v>167.80500000000001</v>
      </c>
      <c r="E186" s="64">
        <f>SUM(E187:E190)</f>
        <v>0</v>
      </c>
      <c r="F186" s="64">
        <f>SUM(F187:F190)</f>
        <v>0</v>
      </c>
      <c r="G186" s="72">
        <f>SUM(F186)/D186*100</f>
        <v>0</v>
      </c>
      <c r="H186" s="94" t="s">
        <v>494</v>
      </c>
      <c r="I186" s="30" t="s">
        <v>487</v>
      </c>
      <c r="J186" s="30" t="s">
        <v>272</v>
      </c>
      <c r="K186" s="30" t="s">
        <v>311</v>
      </c>
      <c r="L186" s="30" t="s">
        <v>488</v>
      </c>
      <c r="M186" s="125"/>
    </row>
    <row r="187" spans="1:13" s="24" customFormat="1" ht="18" customHeight="1" x14ac:dyDescent="0.25">
      <c r="A187" s="28"/>
      <c r="B187" s="89"/>
      <c r="C187" s="71" t="s">
        <v>226</v>
      </c>
      <c r="D187" s="72">
        <v>167.80500000000001</v>
      </c>
      <c r="E187" s="72">
        <v>0</v>
      </c>
      <c r="F187" s="72">
        <f>E187</f>
        <v>0</v>
      </c>
      <c r="G187" s="72">
        <f>F187/D187*100</f>
        <v>0</v>
      </c>
      <c r="H187" s="113"/>
      <c r="I187" s="31"/>
      <c r="J187" s="31"/>
      <c r="K187" s="31"/>
      <c r="L187" s="31"/>
      <c r="M187" s="125"/>
    </row>
    <row r="188" spans="1:13" s="24" customFormat="1" ht="18" customHeight="1" x14ac:dyDescent="0.25">
      <c r="A188" s="28"/>
      <c r="B188" s="89"/>
      <c r="C188" s="71" t="s">
        <v>228</v>
      </c>
      <c r="D188" s="72">
        <v>0</v>
      </c>
      <c r="E188" s="72">
        <v>0</v>
      </c>
      <c r="F188" s="72">
        <f>E188</f>
        <v>0</v>
      </c>
      <c r="G188" s="72"/>
      <c r="H188" s="113"/>
      <c r="I188" s="31"/>
      <c r="J188" s="31"/>
      <c r="K188" s="31"/>
      <c r="L188" s="31"/>
      <c r="M188" s="125">
        <v>827</v>
      </c>
    </row>
    <row r="189" spans="1:13" s="24" customFormat="1" ht="18" customHeight="1" x14ac:dyDescent="0.25">
      <c r="A189" s="28"/>
      <c r="B189" s="89"/>
      <c r="C189" s="71" t="s">
        <v>161</v>
      </c>
      <c r="D189" s="72">
        <v>0</v>
      </c>
      <c r="E189" s="72">
        <v>0</v>
      </c>
      <c r="F189" s="72">
        <f>E189</f>
        <v>0</v>
      </c>
      <c r="G189" s="72"/>
      <c r="H189" s="113"/>
      <c r="I189" s="31"/>
      <c r="J189" s="31"/>
      <c r="K189" s="31"/>
      <c r="L189" s="31"/>
      <c r="M189" s="125"/>
    </row>
    <row r="190" spans="1:13" s="24" customFormat="1" ht="18" customHeight="1" x14ac:dyDescent="0.25">
      <c r="A190" s="29"/>
      <c r="B190" s="90"/>
      <c r="C190" s="71" t="s">
        <v>160</v>
      </c>
      <c r="D190" s="72">
        <v>0</v>
      </c>
      <c r="E190" s="72">
        <v>0</v>
      </c>
      <c r="F190" s="72">
        <f>E190</f>
        <v>0</v>
      </c>
      <c r="G190" s="72"/>
      <c r="H190" s="115"/>
      <c r="I190" s="32"/>
      <c r="J190" s="32"/>
      <c r="K190" s="32"/>
      <c r="L190" s="32"/>
      <c r="M190" s="126"/>
    </row>
    <row r="191" spans="1:13" s="24" customFormat="1" ht="24.75" customHeight="1" x14ac:dyDescent="0.25">
      <c r="A191" s="127" t="s">
        <v>316</v>
      </c>
      <c r="B191" s="89" t="s">
        <v>317</v>
      </c>
      <c r="C191" s="128" t="s">
        <v>162</v>
      </c>
      <c r="D191" s="129">
        <f>SUM(D192:D195)</f>
        <v>63484</v>
      </c>
      <c r="E191" s="129">
        <f>SUM(E192:E195)</f>
        <v>27539.834739999995</v>
      </c>
      <c r="F191" s="129">
        <f>SUM(F192:F195)</f>
        <v>30684.351719999995</v>
      </c>
      <c r="G191" s="130">
        <f t="shared" si="11"/>
        <v>48.333992376031745</v>
      </c>
      <c r="H191" s="113"/>
      <c r="I191" s="131" t="s">
        <v>224</v>
      </c>
      <c r="J191" s="26">
        <v>2</v>
      </c>
      <c r="K191" s="32" t="s">
        <v>318</v>
      </c>
      <c r="L191" s="73"/>
      <c r="M191" s="73"/>
    </row>
    <row r="192" spans="1:13" s="24" customFormat="1" ht="13.2" x14ac:dyDescent="0.25">
      <c r="A192" s="127"/>
      <c r="B192" s="89"/>
      <c r="C192" s="71" t="s">
        <v>226</v>
      </c>
      <c r="D192" s="72">
        <f>D197+D202+D207</f>
        <v>47500.7</v>
      </c>
      <c r="E192" s="72">
        <f t="shared" ref="D192:F195" si="13">E197+E202+E207</f>
        <v>14167.941309999998</v>
      </c>
      <c r="F192" s="72">
        <f t="shared" si="13"/>
        <v>15029.008219999998</v>
      </c>
      <c r="G192" s="72">
        <f t="shared" si="11"/>
        <v>31.639551038195222</v>
      </c>
      <c r="H192" s="113"/>
      <c r="I192" s="37" t="s">
        <v>227</v>
      </c>
      <c r="J192" s="25">
        <v>0</v>
      </c>
      <c r="K192" s="33"/>
      <c r="L192" s="73"/>
      <c r="M192" s="73"/>
    </row>
    <row r="193" spans="1:13" s="24" customFormat="1" ht="13.2" x14ac:dyDescent="0.25">
      <c r="A193" s="127"/>
      <c r="B193" s="89"/>
      <c r="C193" s="71" t="s">
        <v>228</v>
      </c>
      <c r="D193" s="72">
        <f>D198+D203+D208</f>
        <v>15200</v>
      </c>
      <c r="E193" s="72">
        <f t="shared" si="13"/>
        <v>13095.960499999999</v>
      </c>
      <c r="F193" s="72">
        <f t="shared" si="13"/>
        <v>15200</v>
      </c>
      <c r="G193" s="72"/>
      <c r="H193" s="113"/>
      <c r="I193" s="37" t="s">
        <v>229</v>
      </c>
      <c r="J193" s="25">
        <v>2</v>
      </c>
      <c r="K193" s="33"/>
      <c r="L193" s="73"/>
      <c r="M193" s="73"/>
    </row>
    <row r="194" spans="1:13" s="24" customFormat="1" ht="13.2" x14ac:dyDescent="0.25">
      <c r="A194" s="127"/>
      <c r="B194" s="89"/>
      <c r="C194" s="71" t="s">
        <v>161</v>
      </c>
      <c r="D194" s="72">
        <f t="shared" si="13"/>
        <v>783.3</v>
      </c>
      <c r="E194" s="72">
        <f t="shared" si="13"/>
        <v>275.93293</v>
      </c>
      <c r="F194" s="72">
        <f t="shared" si="13"/>
        <v>455.34350000000001</v>
      </c>
      <c r="G194" s="72">
        <f t="shared" si="11"/>
        <v>58.131431124728714</v>
      </c>
      <c r="H194" s="113"/>
      <c r="I194" s="37" t="s">
        <v>230</v>
      </c>
      <c r="J194" s="25">
        <v>0</v>
      </c>
      <c r="K194" s="33"/>
      <c r="L194" s="73"/>
      <c r="M194" s="73"/>
    </row>
    <row r="195" spans="1:13" s="24" customFormat="1" ht="17.25" customHeight="1" x14ac:dyDescent="0.25">
      <c r="A195" s="132"/>
      <c r="B195" s="90"/>
      <c r="C195" s="71" t="s">
        <v>160</v>
      </c>
      <c r="D195" s="72">
        <f t="shared" si="13"/>
        <v>0</v>
      </c>
      <c r="E195" s="72">
        <f t="shared" si="13"/>
        <v>0</v>
      </c>
      <c r="F195" s="72">
        <f t="shared" si="13"/>
        <v>0</v>
      </c>
      <c r="G195" s="72"/>
      <c r="H195" s="115"/>
      <c r="I195" s="37" t="s">
        <v>231</v>
      </c>
      <c r="J195" s="65">
        <f>(J192+(0.5*J193))/J191</f>
        <v>0.5</v>
      </c>
      <c r="K195" s="33"/>
      <c r="L195" s="133"/>
      <c r="M195" s="134"/>
    </row>
    <row r="196" spans="1:13" s="24" customFormat="1" ht="20.25" hidden="1" customHeight="1" x14ac:dyDescent="0.25">
      <c r="A196" s="27" t="s">
        <v>319</v>
      </c>
      <c r="B196" s="88" t="s">
        <v>320</v>
      </c>
      <c r="C196" s="63" t="s">
        <v>162</v>
      </c>
      <c r="D196" s="64">
        <f>SUM(D197:D200)</f>
        <v>0</v>
      </c>
      <c r="E196" s="64">
        <f>SUM(E197:E200)</f>
        <v>0</v>
      </c>
      <c r="F196" s="64">
        <f>SUM(F197:F200)</f>
        <v>0</v>
      </c>
      <c r="G196" s="72" t="e">
        <f t="shared" si="11"/>
        <v>#DIV/0!</v>
      </c>
      <c r="H196" s="94" t="s">
        <v>321</v>
      </c>
      <c r="I196" s="94" t="s">
        <v>322</v>
      </c>
      <c r="J196" s="33" t="s">
        <v>298</v>
      </c>
      <c r="K196" s="33" t="s">
        <v>323</v>
      </c>
      <c r="L196" s="33" t="s">
        <v>108</v>
      </c>
      <c r="M196" s="33">
        <v>827</v>
      </c>
    </row>
    <row r="197" spans="1:13" s="24" customFormat="1" ht="13.2" hidden="1" x14ac:dyDescent="0.25">
      <c r="A197" s="28"/>
      <c r="B197" s="89"/>
      <c r="C197" s="71" t="s">
        <v>226</v>
      </c>
      <c r="D197" s="72">
        <v>0</v>
      </c>
      <c r="E197" s="72">
        <v>0</v>
      </c>
      <c r="F197" s="72">
        <f>E197</f>
        <v>0</v>
      </c>
      <c r="G197" s="72" t="e">
        <f t="shared" si="11"/>
        <v>#DIV/0!</v>
      </c>
      <c r="H197" s="113"/>
      <c r="I197" s="113"/>
      <c r="J197" s="33"/>
      <c r="K197" s="33"/>
      <c r="L197" s="33"/>
      <c r="M197" s="33"/>
    </row>
    <row r="198" spans="1:13" s="24" customFormat="1" ht="13.2" hidden="1" x14ac:dyDescent="0.25">
      <c r="A198" s="28"/>
      <c r="B198" s="89"/>
      <c r="C198" s="71" t="s">
        <v>228</v>
      </c>
      <c r="D198" s="72">
        <v>0</v>
      </c>
      <c r="E198" s="72">
        <v>0</v>
      </c>
      <c r="F198" s="72">
        <f>E198</f>
        <v>0</v>
      </c>
      <c r="G198" s="72" t="e">
        <f t="shared" si="11"/>
        <v>#DIV/0!</v>
      </c>
      <c r="H198" s="113"/>
      <c r="I198" s="113"/>
      <c r="J198" s="33"/>
      <c r="K198" s="33"/>
      <c r="L198" s="33"/>
      <c r="M198" s="33"/>
    </row>
    <row r="199" spans="1:13" s="24" customFormat="1" ht="13.2" hidden="1" x14ac:dyDescent="0.25">
      <c r="A199" s="28"/>
      <c r="B199" s="89"/>
      <c r="C199" s="71" t="s">
        <v>161</v>
      </c>
      <c r="D199" s="72">
        <v>0</v>
      </c>
      <c r="E199" s="72">
        <v>0</v>
      </c>
      <c r="F199" s="72">
        <f>E199</f>
        <v>0</v>
      </c>
      <c r="G199" s="72" t="e">
        <f t="shared" si="11"/>
        <v>#DIV/0!</v>
      </c>
      <c r="H199" s="113"/>
      <c r="I199" s="113"/>
      <c r="J199" s="33"/>
      <c r="K199" s="33"/>
      <c r="L199" s="33"/>
      <c r="M199" s="33"/>
    </row>
    <row r="200" spans="1:13" s="24" customFormat="1" ht="13.2" hidden="1" x14ac:dyDescent="0.25">
      <c r="A200" s="29"/>
      <c r="B200" s="90"/>
      <c r="C200" s="71" t="s">
        <v>160</v>
      </c>
      <c r="D200" s="72">
        <v>0</v>
      </c>
      <c r="E200" s="72">
        <v>0</v>
      </c>
      <c r="F200" s="72">
        <f>E200</f>
        <v>0</v>
      </c>
      <c r="G200" s="72" t="e">
        <f t="shared" si="11"/>
        <v>#DIV/0!</v>
      </c>
      <c r="H200" s="115"/>
      <c r="I200" s="115"/>
      <c r="J200" s="33"/>
      <c r="K200" s="33"/>
      <c r="L200" s="33"/>
      <c r="M200" s="33"/>
    </row>
    <row r="201" spans="1:13" s="24" customFormat="1" ht="26.25" customHeight="1" x14ac:dyDescent="0.25">
      <c r="A201" s="27" t="s">
        <v>128</v>
      </c>
      <c r="B201" s="88" t="s">
        <v>195</v>
      </c>
      <c r="C201" s="25" t="s">
        <v>162</v>
      </c>
      <c r="D201" s="82">
        <f>D202+D203+D204+D205</f>
        <v>63334</v>
      </c>
      <c r="E201" s="71">
        <f>E202+E203+E204+E205</f>
        <v>27539.834739999995</v>
      </c>
      <c r="F201" s="82">
        <f>F202+F203+F204+F205</f>
        <v>30534.351719999995</v>
      </c>
      <c r="G201" s="135">
        <f>F201/D201</f>
        <v>0.4821162680392837</v>
      </c>
      <c r="H201" s="136" t="s">
        <v>324</v>
      </c>
      <c r="I201" s="136" t="s">
        <v>448</v>
      </c>
      <c r="J201" s="137" t="s">
        <v>272</v>
      </c>
      <c r="K201" s="138" t="s">
        <v>449</v>
      </c>
      <c r="L201" s="138" t="s">
        <v>450</v>
      </c>
      <c r="M201" s="30"/>
    </row>
    <row r="202" spans="1:13" s="24" customFormat="1" ht="26.25" customHeight="1" x14ac:dyDescent="0.25">
      <c r="A202" s="28"/>
      <c r="B202" s="89"/>
      <c r="C202" s="25" t="s">
        <v>226</v>
      </c>
      <c r="D202" s="82">
        <f>'[1]Сельхоз планреализации'!D28</f>
        <v>47500.7</v>
      </c>
      <c r="E202" s="71">
        <f>'[1]Сельхоз планреализации'!E28</f>
        <v>14167.941309999998</v>
      </c>
      <c r="F202" s="71">
        <f>'[1]Сельхоз планреализации'!F28</f>
        <v>15029.008219999998</v>
      </c>
      <c r="G202" s="135">
        <f>F202/D202</f>
        <v>0.31639551038195224</v>
      </c>
      <c r="H202" s="139"/>
      <c r="I202" s="139"/>
      <c r="J202" s="140"/>
      <c r="K202" s="141"/>
      <c r="L202" s="141"/>
      <c r="M202" s="31"/>
    </row>
    <row r="203" spans="1:13" s="24" customFormat="1" ht="26.25" customHeight="1" x14ac:dyDescent="0.25">
      <c r="A203" s="28"/>
      <c r="B203" s="89"/>
      <c r="C203" s="25" t="s">
        <v>228</v>
      </c>
      <c r="D203" s="25">
        <f>'[1]Сельхоз планреализации'!D29</f>
        <v>15200</v>
      </c>
      <c r="E203" s="71">
        <f>'[1]Сельхоз планреализации'!E29</f>
        <v>13095.960499999999</v>
      </c>
      <c r="F203" s="71">
        <f>'[1]Сельхоз планреализации'!F29</f>
        <v>15200</v>
      </c>
      <c r="G203" s="135">
        <f>F203/D203</f>
        <v>1</v>
      </c>
      <c r="H203" s="139"/>
      <c r="I203" s="139"/>
      <c r="J203" s="140"/>
      <c r="K203" s="141"/>
      <c r="L203" s="141"/>
      <c r="M203" s="31"/>
    </row>
    <row r="204" spans="1:13" s="24" customFormat="1" ht="26.25" customHeight="1" x14ac:dyDescent="0.25">
      <c r="A204" s="28"/>
      <c r="B204" s="89"/>
      <c r="C204" s="25" t="s">
        <v>161</v>
      </c>
      <c r="D204" s="82">
        <f>'[1]Сельхоз планреализации'!D30</f>
        <v>633.29999999999995</v>
      </c>
      <c r="E204" s="71">
        <f>'[1]Сельхоз планреализации'!E30</f>
        <v>275.93293</v>
      </c>
      <c r="F204" s="71">
        <f>'[1]Сельхоз планреализации'!F30</f>
        <v>305.34350000000001</v>
      </c>
      <c r="G204" s="135">
        <f>F204/D204</f>
        <v>0.48214669193115434</v>
      </c>
      <c r="H204" s="139"/>
      <c r="I204" s="139"/>
      <c r="J204" s="140"/>
      <c r="K204" s="141"/>
      <c r="L204" s="141"/>
      <c r="M204" s="31"/>
    </row>
    <row r="205" spans="1:13" s="24" customFormat="1" ht="26.25" customHeight="1" x14ac:dyDescent="0.25">
      <c r="A205" s="29"/>
      <c r="B205" s="90"/>
      <c r="C205" s="25" t="s">
        <v>160</v>
      </c>
      <c r="D205" s="142">
        <f>'[1]Сельхоз планреализации'!D31</f>
        <v>0</v>
      </c>
      <c r="E205" s="25">
        <f>'[1]Сельхоз планреализации'!E31</f>
        <v>0</v>
      </c>
      <c r="F205" s="25">
        <f>'[1]Сельхоз планреализации'!F31</f>
        <v>0</v>
      </c>
      <c r="G205" s="135"/>
      <c r="H205" s="143"/>
      <c r="I205" s="143"/>
      <c r="J205" s="144"/>
      <c r="K205" s="145"/>
      <c r="L205" s="145"/>
      <c r="M205" s="32"/>
    </row>
    <row r="206" spans="1:13" s="24" customFormat="1" ht="18.75" customHeight="1" x14ac:dyDescent="0.25">
      <c r="A206" s="27" t="s">
        <v>325</v>
      </c>
      <c r="B206" s="88" t="s">
        <v>326</v>
      </c>
      <c r="C206" s="63" t="s">
        <v>162</v>
      </c>
      <c r="D206" s="64">
        <f>SUM(D207:D210)</f>
        <v>150</v>
      </c>
      <c r="E206" s="64">
        <f>SUM(E207:E210)</f>
        <v>0</v>
      </c>
      <c r="F206" s="64">
        <f>SUM(F207:F210)</f>
        <v>150</v>
      </c>
      <c r="G206" s="72">
        <f t="shared" si="11"/>
        <v>100</v>
      </c>
      <c r="H206" s="146" t="s">
        <v>327</v>
      </c>
      <c r="I206" s="62" t="s">
        <v>147</v>
      </c>
      <c r="J206" s="30" t="s">
        <v>272</v>
      </c>
      <c r="K206" s="33" t="s">
        <v>328</v>
      </c>
      <c r="L206" s="33" t="s">
        <v>149</v>
      </c>
      <c r="M206" s="33">
        <v>807</v>
      </c>
    </row>
    <row r="207" spans="1:13" s="24" customFormat="1" ht="13.2" x14ac:dyDescent="0.25">
      <c r="A207" s="28"/>
      <c r="B207" s="89"/>
      <c r="C207" s="71" t="s">
        <v>226</v>
      </c>
      <c r="D207" s="72">
        <v>0</v>
      </c>
      <c r="E207" s="72">
        <v>0</v>
      </c>
      <c r="F207" s="72">
        <f>E207</f>
        <v>0</v>
      </c>
      <c r="G207" s="72"/>
      <c r="H207" s="147"/>
      <c r="I207" s="70"/>
      <c r="J207" s="31"/>
      <c r="K207" s="33"/>
      <c r="L207" s="33"/>
      <c r="M207" s="33"/>
    </row>
    <row r="208" spans="1:13" s="24" customFormat="1" ht="13.2" x14ac:dyDescent="0.25">
      <c r="A208" s="28"/>
      <c r="B208" s="89"/>
      <c r="C208" s="71" t="s">
        <v>228</v>
      </c>
      <c r="D208" s="72">
        <v>0</v>
      </c>
      <c r="E208" s="72">
        <v>0</v>
      </c>
      <c r="F208" s="72">
        <f>E208</f>
        <v>0</v>
      </c>
      <c r="G208" s="72"/>
      <c r="H208" s="147"/>
      <c r="I208" s="70"/>
      <c r="J208" s="31"/>
      <c r="K208" s="33"/>
      <c r="L208" s="33"/>
      <c r="M208" s="33"/>
    </row>
    <row r="209" spans="1:13" s="24" customFormat="1" ht="13.2" x14ac:dyDescent="0.25">
      <c r="A209" s="28"/>
      <c r="B209" s="89"/>
      <c r="C209" s="71" t="s">
        <v>161</v>
      </c>
      <c r="D209" s="72">
        <v>150</v>
      </c>
      <c r="E209" s="72">
        <v>0</v>
      </c>
      <c r="F209" s="72">
        <v>150</v>
      </c>
      <c r="G209" s="72">
        <f>F209/D209*100</f>
        <v>100</v>
      </c>
      <c r="H209" s="147"/>
      <c r="I209" s="70"/>
      <c r="J209" s="31"/>
      <c r="K209" s="33"/>
      <c r="L209" s="33"/>
      <c r="M209" s="33"/>
    </row>
    <row r="210" spans="1:13" s="24" customFormat="1" ht="51" customHeight="1" x14ac:dyDescent="0.25">
      <c r="A210" s="29"/>
      <c r="B210" s="90"/>
      <c r="C210" s="71" t="s">
        <v>160</v>
      </c>
      <c r="D210" s="72">
        <v>0</v>
      </c>
      <c r="E210" s="72">
        <v>0</v>
      </c>
      <c r="F210" s="72">
        <f>E210</f>
        <v>0</v>
      </c>
      <c r="G210" s="72"/>
      <c r="H210" s="148"/>
      <c r="I210" s="76"/>
      <c r="J210" s="32"/>
      <c r="K210" s="33"/>
      <c r="L210" s="33"/>
      <c r="M210" s="33"/>
    </row>
    <row r="211" spans="1:13" s="24" customFormat="1" ht="21" customHeight="1" x14ac:dyDescent="0.25">
      <c r="A211" s="27" t="s">
        <v>179</v>
      </c>
      <c r="B211" s="88" t="s">
        <v>329</v>
      </c>
      <c r="C211" s="63" t="s">
        <v>162</v>
      </c>
      <c r="D211" s="64">
        <f>SUM(D212:D215)</f>
        <v>0</v>
      </c>
      <c r="E211" s="64">
        <f>SUM(E212:E215)</f>
        <v>0</v>
      </c>
      <c r="F211" s="64">
        <f>SUM(F212:F215)</f>
        <v>0</v>
      </c>
      <c r="G211" s="72"/>
      <c r="H211" s="94"/>
      <c r="I211" s="37" t="s">
        <v>224</v>
      </c>
      <c r="J211" s="25">
        <v>1</v>
      </c>
      <c r="K211" s="30" t="s">
        <v>330</v>
      </c>
      <c r="L211" s="33"/>
      <c r="M211" s="33"/>
    </row>
    <row r="212" spans="1:13" s="24" customFormat="1" ht="21" customHeight="1" x14ac:dyDescent="0.25">
      <c r="A212" s="28"/>
      <c r="B212" s="89"/>
      <c r="C212" s="71" t="s">
        <v>226</v>
      </c>
      <c r="D212" s="72">
        <f>D217</f>
        <v>0</v>
      </c>
      <c r="E212" s="72">
        <f>E217</f>
        <v>0</v>
      </c>
      <c r="F212" s="72">
        <f>F217</f>
        <v>0</v>
      </c>
      <c r="G212" s="72"/>
      <c r="H212" s="113"/>
      <c r="I212" s="37" t="s">
        <v>227</v>
      </c>
      <c r="J212" s="25">
        <v>1</v>
      </c>
      <c r="K212" s="31"/>
      <c r="L212" s="33"/>
      <c r="M212" s="33"/>
    </row>
    <row r="213" spans="1:13" s="24" customFormat="1" ht="21" customHeight="1" x14ac:dyDescent="0.25">
      <c r="A213" s="28"/>
      <c r="B213" s="89"/>
      <c r="C213" s="71" t="s">
        <v>228</v>
      </c>
      <c r="D213" s="72">
        <f t="shared" ref="D213:F215" si="14">D218</f>
        <v>0</v>
      </c>
      <c r="E213" s="72">
        <f t="shared" si="14"/>
        <v>0</v>
      </c>
      <c r="F213" s="72">
        <f t="shared" si="14"/>
        <v>0</v>
      </c>
      <c r="G213" s="72"/>
      <c r="H213" s="113"/>
      <c r="I213" s="37" t="s">
        <v>229</v>
      </c>
      <c r="J213" s="25">
        <v>0</v>
      </c>
      <c r="K213" s="31"/>
      <c r="L213" s="33"/>
      <c r="M213" s="33"/>
    </row>
    <row r="214" spans="1:13" s="24" customFormat="1" ht="21" customHeight="1" x14ac:dyDescent="0.25">
      <c r="A214" s="28"/>
      <c r="B214" s="89"/>
      <c r="C214" s="71" t="s">
        <v>161</v>
      </c>
      <c r="D214" s="72">
        <f t="shared" si="14"/>
        <v>0</v>
      </c>
      <c r="E214" s="72">
        <f t="shared" si="14"/>
        <v>0</v>
      </c>
      <c r="F214" s="72">
        <f t="shared" si="14"/>
        <v>0</v>
      </c>
      <c r="G214" s="72"/>
      <c r="H214" s="113"/>
      <c r="I214" s="37" t="s">
        <v>230</v>
      </c>
      <c r="J214" s="25">
        <v>0</v>
      </c>
      <c r="K214" s="31"/>
      <c r="L214" s="33"/>
      <c r="M214" s="33"/>
    </row>
    <row r="215" spans="1:13" s="24" customFormat="1" ht="21" customHeight="1" x14ac:dyDescent="0.25">
      <c r="A215" s="29"/>
      <c r="B215" s="90"/>
      <c r="C215" s="71" t="s">
        <v>160</v>
      </c>
      <c r="D215" s="72">
        <f t="shared" si="14"/>
        <v>0</v>
      </c>
      <c r="E215" s="72">
        <f t="shared" si="14"/>
        <v>0</v>
      </c>
      <c r="F215" s="72">
        <f t="shared" si="14"/>
        <v>0</v>
      </c>
      <c r="G215" s="72"/>
      <c r="H215" s="115"/>
      <c r="I215" s="37" t="s">
        <v>231</v>
      </c>
      <c r="J215" s="65">
        <f>(J212+(0.5*J213))/J211</f>
        <v>1</v>
      </c>
      <c r="K215" s="32"/>
      <c r="L215" s="33"/>
      <c r="M215" s="33"/>
    </row>
    <row r="216" spans="1:13" s="24" customFormat="1" ht="21.75" customHeight="1" x14ac:dyDescent="0.25">
      <c r="A216" s="149" t="s">
        <v>331</v>
      </c>
      <c r="B216" s="88" t="s">
        <v>332</v>
      </c>
      <c r="C216" s="63" t="s">
        <v>162</v>
      </c>
      <c r="D216" s="64">
        <f>SUM(D217:D220)</f>
        <v>0</v>
      </c>
      <c r="E216" s="64">
        <f>SUM(E217:E220)</f>
        <v>0</v>
      </c>
      <c r="F216" s="64">
        <f>SUM(F217:F220)</f>
        <v>0</v>
      </c>
      <c r="G216" s="72"/>
      <c r="H216" s="94" t="s">
        <v>333</v>
      </c>
      <c r="I216" s="30" t="s">
        <v>495</v>
      </c>
      <c r="J216" s="33" t="s">
        <v>272</v>
      </c>
      <c r="K216" s="30" t="s">
        <v>330</v>
      </c>
      <c r="L216" s="33" t="s">
        <v>485</v>
      </c>
      <c r="M216" s="33">
        <v>827</v>
      </c>
    </row>
    <row r="217" spans="1:13" s="24" customFormat="1" ht="18" customHeight="1" x14ac:dyDescent="0.25">
      <c r="A217" s="127"/>
      <c r="B217" s="89"/>
      <c r="C217" s="71" t="s">
        <v>226</v>
      </c>
      <c r="D217" s="72">
        <v>0</v>
      </c>
      <c r="E217" s="72">
        <v>0</v>
      </c>
      <c r="F217" s="72">
        <f>E217</f>
        <v>0</v>
      </c>
      <c r="G217" s="72"/>
      <c r="H217" s="113"/>
      <c r="I217" s="31"/>
      <c r="J217" s="33"/>
      <c r="K217" s="31"/>
      <c r="L217" s="33"/>
      <c r="M217" s="33"/>
    </row>
    <row r="218" spans="1:13" s="24" customFormat="1" ht="18" customHeight="1" x14ac:dyDescent="0.25">
      <c r="A218" s="127"/>
      <c r="B218" s="89"/>
      <c r="C218" s="71" t="s">
        <v>228</v>
      </c>
      <c r="D218" s="72">
        <v>0</v>
      </c>
      <c r="E218" s="72">
        <v>0</v>
      </c>
      <c r="F218" s="72">
        <f>E218</f>
        <v>0</v>
      </c>
      <c r="G218" s="72"/>
      <c r="H218" s="113"/>
      <c r="I218" s="31"/>
      <c r="J218" s="33"/>
      <c r="K218" s="31"/>
      <c r="L218" s="33"/>
      <c r="M218" s="33"/>
    </row>
    <row r="219" spans="1:13" s="24" customFormat="1" ht="18" customHeight="1" x14ac:dyDescent="0.25">
      <c r="A219" s="127"/>
      <c r="B219" s="89"/>
      <c r="C219" s="71" t="s">
        <v>161</v>
      </c>
      <c r="D219" s="72">
        <v>0</v>
      </c>
      <c r="E219" s="72">
        <v>0</v>
      </c>
      <c r="F219" s="72">
        <f>E219</f>
        <v>0</v>
      </c>
      <c r="G219" s="72"/>
      <c r="H219" s="113"/>
      <c r="I219" s="31"/>
      <c r="J219" s="33"/>
      <c r="K219" s="31"/>
      <c r="L219" s="33"/>
      <c r="M219" s="33"/>
    </row>
    <row r="220" spans="1:13" s="24" customFormat="1" ht="106.2" customHeight="1" x14ac:dyDescent="0.25">
      <c r="A220" s="127"/>
      <c r="B220" s="90"/>
      <c r="C220" s="71" t="s">
        <v>160</v>
      </c>
      <c r="D220" s="72">
        <v>0</v>
      </c>
      <c r="E220" s="72">
        <v>0</v>
      </c>
      <c r="F220" s="72">
        <f>E220</f>
        <v>0</v>
      </c>
      <c r="G220" s="72"/>
      <c r="H220" s="115"/>
      <c r="I220" s="32"/>
      <c r="J220" s="33"/>
      <c r="K220" s="32"/>
      <c r="L220" s="33"/>
      <c r="M220" s="33"/>
    </row>
    <row r="221" spans="1:13" ht="27" customHeight="1" x14ac:dyDescent="0.3">
      <c r="A221" s="150" t="s">
        <v>334</v>
      </c>
      <c r="B221" s="151" t="s">
        <v>197</v>
      </c>
      <c r="C221" s="58" t="s">
        <v>162</v>
      </c>
      <c r="D221" s="152">
        <f>SUM(D222:D225)</f>
        <v>170815.86799999999</v>
      </c>
      <c r="E221" s="152">
        <f>SUM(E222:E225)</f>
        <v>118796.462</v>
      </c>
      <c r="F221" s="152">
        <f>SUM(F222:F225)</f>
        <v>116289.459</v>
      </c>
      <c r="G221" s="153">
        <f>F221/D221*100</f>
        <v>68.078838553804616</v>
      </c>
      <c r="H221" s="30"/>
      <c r="I221" s="154" t="s">
        <v>224</v>
      </c>
      <c r="J221" s="155">
        <v>17</v>
      </c>
      <c r="K221" s="156" t="s">
        <v>234</v>
      </c>
      <c r="L221" s="33"/>
      <c r="M221" s="33">
        <v>826</v>
      </c>
    </row>
    <row r="222" spans="1:13" ht="22.5" customHeight="1" x14ac:dyDescent="0.3">
      <c r="A222" s="157"/>
      <c r="B222" s="157"/>
      <c r="C222" s="59" t="s">
        <v>226</v>
      </c>
      <c r="D222" s="158">
        <f t="shared" ref="D222:F225" si="15">D227+D262+D287+D312</f>
        <v>170815.86799999999</v>
      </c>
      <c r="E222" s="158">
        <f t="shared" si="15"/>
        <v>118796.462</v>
      </c>
      <c r="F222" s="158">
        <f t="shared" si="15"/>
        <v>116289.459</v>
      </c>
      <c r="G222" s="153">
        <f>F222/D222*100</f>
        <v>68.078838553804616</v>
      </c>
      <c r="H222" s="157"/>
      <c r="I222" s="154" t="s">
        <v>227</v>
      </c>
      <c r="J222" s="154">
        <v>2</v>
      </c>
      <c r="K222" s="159"/>
      <c r="L222" s="34"/>
      <c r="M222" s="34"/>
    </row>
    <row r="223" spans="1:13" ht="15" customHeight="1" x14ac:dyDescent="0.3">
      <c r="A223" s="157"/>
      <c r="B223" s="157"/>
      <c r="C223" s="59" t="s">
        <v>228</v>
      </c>
      <c r="D223" s="160">
        <f t="shared" si="15"/>
        <v>0</v>
      </c>
      <c r="E223" s="160">
        <f t="shared" si="15"/>
        <v>0</v>
      </c>
      <c r="F223" s="160">
        <f t="shared" si="15"/>
        <v>0</v>
      </c>
      <c r="G223" s="82">
        <v>0</v>
      </c>
      <c r="H223" s="157"/>
      <c r="I223" s="154" t="s">
        <v>229</v>
      </c>
      <c r="J223" s="154">
        <v>13</v>
      </c>
      <c r="K223" s="159"/>
      <c r="L223" s="34"/>
      <c r="M223" s="34"/>
    </row>
    <row r="224" spans="1:13" ht="15" customHeight="1" x14ac:dyDescent="0.3">
      <c r="A224" s="157"/>
      <c r="B224" s="157"/>
      <c r="C224" s="59" t="s">
        <v>161</v>
      </c>
      <c r="D224" s="160">
        <f t="shared" si="15"/>
        <v>0</v>
      </c>
      <c r="E224" s="160">
        <f t="shared" si="15"/>
        <v>0</v>
      </c>
      <c r="F224" s="160">
        <f t="shared" si="15"/>
        <v>0</v>
      </c>
      <c r="G224" s="82">
        <v>0</v>
      </c>
      <c r="H224" s="157"/>
      <c r="I224" s="154" t="s">
        <v>230</v>
      </c>
      <c r="J224" s="154">
        <v>2</v>
      </c>
      <c r="K224" s="159"/>
      <c r="L224" s="34"/>
      <c r="M224" s="34"/>
    </row>
    <row r="225" spans="1:13" ht="26.25" customHeight="1" x14ac:dyDescent="0.3">
      <c r="A225" s="161"/>
      <c r="B225" s="161"/>
      <c r="C225" s="59" t="s">
        <v>160</v>
      </c>
      <c r="D225" s="160">
        <f t="shared" si="15"/>
        <v>0</v>
      </c>
      <c r="E225" s="160">
        <f t="shared" si="15"/>
        <v>0</v>
      </c>
      <c r="F225" s="160">
        <f t="shared" si="15"/>
        <v>0</v>
      </c>
      <c r="G225" s="82">
        <v>0</v>
      </c>
      <c r="H225" s="161"/>
      <c r="I225" s="154" t="s">
        <v>231</v>
      </c>
      <c r="J225" s="162">
        <f>(J222+0.5*J223)/J221</f>
        <v>0.5</v>
      </c>
      <c r="K225" s="163"/>
      <c r="L225" s="34"/>
      <c r="M225" s="34"/>
    </row>
    <row r="226" spans="1:13" ht="30" customHeight="1" x14ac:dyDescent="0.3">
      <c r="A226" s="164" t="s">
        <v>180</v>
      </c>
      <c r="B226" s="165" t="s">
        <v>93</v>
      </c>
      <c r="C226" s="58" t="s">
        <v>162</v>
      </c>
      <c r="D226" s="64">
        <f>SUM(D227:D230)</f>
        <v>0</v>
      </c>
      <c r="E226" s="64">
        <f>SUM(E227:E230)</f>
        <v>0</v>
      </c>
      <c r="F226" s="64">
        <f>SUM(F227:F230)</f>
        <v>0</v>
      </c>
      <c r="G226" s="82">
        <v>0</v>
      </c>
      <c r="H226" s="156"/>
      <c r="I226" s="166" t="s">
        <v>224</v>
      </c>
      <c r="J226" s="166">
        <v>6</v>
      </c>
      <c r="K226" s="156" t="s">
        <v>234</v>
      </c>
      <c r="L226" s="33"/>
      <c r="M226" s="30">
        <v>826</v>
      </c>
    </row>
    <row r="227" spans="1:13" ht="15" customHeight="1" x14ac:dyDescent="0.3">
      <c r="A227" s="167"/>
      <c r="B227" s="168"/>
      <c r="C227" s="59" t="s">
        <v>226</v>
      </c>
      <c r="D227" s="160">
        <f t="shared" ref="D227:F230" si="16">D232+D237+D242+D247+D252+D257</f>
        <v>0</v>
      </c>
      <c r="E227" s="160">
        <f t="shared" si="16"/>
        <v>0</v>
      </c>
      <c r="F227" s="160">
        <f t="shared" si="16"/>
        <v>0</v>
      </c>
      <c r="G227" s="82">
        <v>0</v>
      </c>
      <c r="H227" s="157"/>
      <c r="I227" s="166" t="s">
        <v>227</v>
      </c>
      <c r="J227" s="166">
        <v>0</v>
      </c>
      <c r="K227" s="159"/>
      <c r="L227" s="34"/>
      <c r="M227" s="31"/>
    </row>
    <row r="228" spans="1:13" ht="15" customHeight="1" x14ac:dyDescent="0.3">
      <c r="A228" s="167"/>
      <c r="B228" s="168"/>
      <c r="C228" s="59" t="s">
        <v>228</v>
      </c>
      <c r="D228" s="160">
        <f t="shared" si="16"/>
        <v>0</v>
      </c>
      <c r="E228" s="160">
        <f t="shared" si="16"/>
        <v>0</v>
      </c>
      <c r="F228" s="160">
        <f t="shared" si="16"/>
        <v>0</v>
      </c>
      <c r="G228" s="82">
        <v>0</v>
      </c>
      <c r="H228" s="157"/>
      <c r="I228" s="166" t="s">
        <v>229</v>
      </c>
      <c r="J228" s="166">
        <v>6</v>
      </c>
      <c r="K228" s="159"/>
      <c r="L228" s="34"/>
      <c r="M228" s="31"/>
    </row>
    <row r="229" spans="1:13" ht="21" customHeight="1" x14ac:dyDescent="0.3">
      <c r="A229" s="167"/>
      <c r="B229" s="168"/>
      <c r="C229" s="59" t="s">
        <v>161</v>
      </c>
      <c r="D229" s="160">
        <f t="shared" si="16"/>
        <v>0</v>
      </c>
      <c r="E229" s="160">
        <f t="shared" si="16"/>
        <v>0</v>
      </c>
      <c r="F229" s="160">
        <f t="shared" si="16"/>
        <v>0</v>
      </c>
      <c r="G229" s="82">
        <v>0</v>
      </c>
      <c r="H229" s="157"/>
      <c r="I229" s="166" t="s">
        <v>230</v>
      </c>
      <c r="J229" s="166">
        <v>0</v>
      </c>
      <c r="K229" s="159"/>
      <c r="L229" s="34"/>
      <c r="M229" s="31"/>
    </row>
    <row r="230" spans="1:13" ht="15" customHeight="1" x14ac:dyDescent="0.3">
      <c r="A230" s="169"/>
      <c r="B230" s="170"/>
      <c r="C230" s="59" t="s">
        <v>160</v>
      </c>
      <c r="D230" s="160">
        <f t="shared" si="16"/>
        <v>0</v>
      </c>
      <c r="E230" s="160">
        <f t="shared" si="16"/>
        <v>0</v>
      </c>
      <c r="F230" s="160">
        <f t="shared" si="16"/>
        <v>0</v>
      </c>
      <c r="G230" s="82">
        <v>0</v>
      </c>
      <c r="H230" s="161"/>
      <c r="I230" s="166" t="s">
        <v>231</v>
      </c>
      <c r="J230" s="171">
        <f>(J227+0.5*J228)/J226</f>
        <v>0.5</v>
      </c>
      <c r="K230" s="163"/>
      <c r="L230" s="34"/>
      <c r="M230" s="32"/>
    </row>
    <row r="231" spans="1:13" ht="37.5" customHeight="1" x14ac:dyDescent="0.3">
      <c r="A231" s="164" t="s">
        <v>335</v>
      </c>
      <c r="B231" s="172" t="s">
        <v>336</v>
      </c>
      <c r="C231" s="58" t="s">
        <v>162</v>
      </c>
      <c r="D231" s="64">
        <f>SUM(D232:D235)</f>
        <v>0</v>
      </c>
      <c r="E231" s="64">
        <f t="shared" ref="E231:G231" si="17">SUM(E232:E235)</f>
        <v>0</v>
      </c>
      <c r="F231" s="64">
        <f t="shared" si="17"/>
        <v>0</v>
      </c>
      <c r="G231" s="173">
        <f t="shared" si="17"/>
        <v>0</v>
      </c>
      <c r="H231" s="174" t="s">
        <v>337</v>
      </c>
      <c r="I231" s="175" t="s">
        <v>430</v>
      </c>
      <c r="J231" s="33" t="s">
        <v>272</v>
      </c>
      <c r="K231" s="156" t="s">
        <v>234</v>
      </c>
      <c r="L231" s="33" t="s">
        <v>508</v>
      </c>
      <c r="M231" s="33">
        <v>826</v>
      </c>
    </row>
    <row r="232" spans="1:13" ht="46.5" customHeight="1" x14ac:dyDescent="0.3">
      <c r="A232" s="167"/>
      <c r="B232" s="176"/>
      <c r="C232" s="59" t="s">
        <v>226</v>
      </c>
      <c r="D232" s="160">
        <v>0</v>
      </c>
      <c r="E232" s="160">
        <v>0</v>
      </c>
      <c r="F232" s="160">
        <v>0</v>
      </c>
      <c r="G232" s="177">
        <v>0</v>
      </c>
      <c r="H232" s="178"/>
      <c r="I232" s="179"/>
      <c r="J232" s="33"/>
      <c r="K232" s="159"/>
      <c r="L232" s="34"/>
      <c r="M232" s="34"/>
    </row>
    <row r="233" spans="1:13" ht="45" customHeight="1" x14ac:dyDescent="0.3">
      <c r="A233" s="167"/>
      <c r="B233" s="176"/>
      <c r="C233" s="59" t="s">
        <v>228</v>
      </c>
      <c r="D233" s="160">
        <v>0</v>
      </c>
      <c r="E233" s="160">
        <v>0</v>
      </c>
      <c r="F233" s="160">
        <v>0</v>
      </c>
      <c r="G233" s="177">
        <v>0</v>
      </c>
      <c r="H233" s="178"/>
      <c r="I233" s="179"/>
      <c r="J233" s="33"/>
      <c r="K233" s="159"/>
      <c r="L233" s="34"/>
      <c r="M233" s="34"/>
    </row>
    <row r="234" spans="1:13" ht="36" customHeight="1" x14ac:dyDescent="0.3">
      <c r="A234" s="167"/>
      <c r="B234" s="176"/>
      <c r="C234" s="59" t="s">
        <v>161</v>
      </c>
      <c r="D234" s="160">
        <v>0</v>
      </c>
      <c r="E234" s="160">
        <v>0</v>
      </c>
      <c r="F234" s="160">
        <v>0</v>
      </c>
      <c r="G234" s="177">
        <v>0</v>
      </c>
      <c r="H234" s="178"/>
      <c r="I234" s="179"/>
      <c r="J234" s="33"/>
      <c r="K234" s="159"/>
      <c r="L234" s="34"/>
      <c r="M234" s="34"/>
    </row>
    <row r="235" spans="1:13" ht="171" customHeight="1" x14ac:dyDescent="0.3">
      <c r="A235" s="169"/>
      <c r="B235" s="180"/>
      <c r="C235" s="59" t="s">
        <v>160</v>
      </c>
      <c r="D235" s="160">
        <v>0</v>
      </c>
      <c r="E235" s="160">
        <v>0</v>
      </c>
      <c r="F235" s="160">
        <v>0</v>
      </c>
      <c r="G235" s="177">
        <v>0</v>
      </c>
      <c r="H235" s="181"/>
      <c r="I235" s="182"/>
      <c r="J235" s="33"/>
      <c r="K235" s="163"/>
      <c r="L235" s="34"/>
      <c r="M235" s="34"/>
    </row>
    <row r="236" spans="1:13" ht="20.25" customHeight="1" x14ac:dyDescent="0.3">
      <c r="A236" s="164" t="s">
        <v>338</v>
      </c>
      <c r="B236" s="172" t="s">
        <v>339</v>
      </c>
      <c r="C236" s="58" t="s">
        <v>162</v>
      </c>
      <c r="D236" s="64">
        <f>SUM(D237:D240)</f>
        <v>0</v>
      </c>
      <c r="E236" s="64">
        <f t="shared" ref="E236:G236" si="18">SUM(E237:E240)</f>
        <v>0</v>
      </c>
      <c r="F236" s="64">
        <f t="shared" si="18"/>
        <v>0</v>
      </c>
      <c r="G236" s="173">
        <f t="shared" si="18"/>
        <v>0</v>
      </c>
      <c r="H236" s="94" t="s">
        <v>340</v>
      </c>
      <c r="I236" s="30" t="s">
        <v>431</v>
      </c>
      <c r="J236" s="33" t="s">
        <v>272</v>
      </c>
      <c r="K236" s="156" t="s">
        <v>234</v>
      </c>
      <c r="L236" s="33" t="s">
        <v>508</v>
      </c>
      <c r="M236" s="33">
        <v>826</v>
      </c>
    </row>
    <row r="237" spans="1:13" ht="15" customHeight="1" x14ac:dyDescent="0.3">
      <c r="A237" s="167"/>
      <c r="B237" s="176"/>
      <c r="C237" s="59" t="s">
        <v>226</v>
      </c>
      <c r="D237" s="160">
        <v>0</v>
      </c>
      <c r="E237" s="160">
        <v>0</v>
      </c>
      <c r="F237" s="160">
        <v>0</v>
      </c>
      <c r="G237" s="177">
        <v>0</v>
      </c>
      <c r="H237" s="178"/>
      <c r="I237" s="31"/>
      <c r="J237" s="33"/>
      <c r="K237" s="159"/>
      <c r="L237" s="183"/>
      <c r="M237" s="34"/>
    </row>
    <row r="238" spans="1:13" ht="15" customHeight="1" x14ac:dyDescent="0.3">
      <c r="A238" s="167"/>
      <c r="B238" s="176"/>
      <c r="C238" s="59" t="s">
        <v>228</v>
      </c>
      <c r="D238" s="160">
        <v>0</v>
      </c>
      <c r="E238" s="160">
        <v>0</v>
      </c>
      <c r="F238" s="160">
        <v>0</v>
      </c>
      <c r="G238" s="177">
        <v>0</v>
      </c>
      <c r="H238" s="178"/>
      <c r="I238" s="31"/>
      <c r="J238" s="33"/>
      <c r="K238" s="159"/>
      <c r="L238" s="183"/>
      <c r="M238" s="34"/>
    </row>
    <row r="239" spans="1:13" ht="19.5" customHeight="1" x14ac:dyDescent="0.3">
      <c r="A239" s="167"/>
      <c r="B239" s="176"/>
      <c r="C239" s="59" t="s">
        <v>161</v>
      </c>
      <c r="D239" s="160">
        <v>0</v>
      </c>
      <c r="E239" s="160">
        <v>0</v>
      </c>
      <c r="F239" s="160">
        <v>0</v>
      </c>
      <c r="G239" s="177">
        <v>0</v>
      </c>
      <c r="H239" s="178"/>
      <c r="I239" s="31"/>
      <c r="J239" s="33"/>
      <c r="K239" s="159"/>
      <c r="L239" s="183"/>
      <c r="M239" s="34"/>
    </row>
    <row r="240" spans="1:13" ht="42.75" customHeight="1" x14ac:dyDescent="0.3">
      <c r="A240" s="169"/>
      <c r="B240" s="180"/>
      <c r="C240" s="59" t="s">
        <v>160</v>
      </c>
      <c r="D240" s="160">
        <v>0</v>
      </c>
      <c r="E240" s="160">
        <v>0</v>
      </c>
      <c r="F240" s="160">
        <v>0</v>
      </c>
      <c r="G240" s="177">
        <v>0</v>
      </c>
      <c r="H240" s="181"/>
      <c r="I240" s="32"/>
      <c r="J240" s="33"/>
      <c r="K240" s="163"/>
      <c r="L240" s="183"/>
      <c r="M240" s="34"/>
    </row>
    <row r="241" spans="1:13" ht="21" customHeight="1" x14ac:dyDescent="0.3">
      <c r="A241" s="164" t="s">
        <v>341</v>
      </c>
      <c r="B241" s="172" t="s">
        <v>342</v>
      </c>
      <c r="C241" s="58" t="s">
        <v>162</v>
      </c>
      <c r="D241" s="64">
        <f>SUM(D242:D245)</f>
        <v>0</v>
      </c>
      <c r="E241" s="160">
        <v>0</v>
      </c>
      <c r="F241" s="160">
        <v>0</v>
      </c>
      <c r="G241" s="177">
        <v>0</v>
      </c>
      <c r="H241" s="94" t="s">
        <v>343</v>
      </c>
      <c r="I241" s="30" t="s">
        <v>432</v>
      </c>
      <c r="J241" s="33" t="s">
        <v>272</v>
      </c>
      <c r="K241" s="156" t="s">
        <v>234</v>
      </c>
      <c r="L241" s="33"/>
      <c r="M241" s="33">
        <v>826</v>
      </c>
    </row>
    <row r="242" spans="1:13" ht="15" customHeight="1" x14ac:dyDescent="0.3">
      <c r="A242" s="167"/>
      <c r="B242" s="176"/>
      <c r="C242" s="59" t="s">
        <v>226</v>
      </c>
      <c r="D242" s="160">
        <v>0</v>
      </c>
      <c r="E242" s="160">
        <v>0</v>
      </c>
      <c r="F242" s="160">
        <v>0</v>
      </c>
      <c r="G242" s="177">
        <v>0</v>
      </c>
      <c r="H242" s="178"/>
      <c r="I242" s="31"/>
      <c r="J242" s="33"/>
      <c r="K242" s="159"/>
      <c r="L242" s="34"/>
      <c r="M242" s="34"/>
    </row>
    <row r="243" spans="1:13" ht="15" customHeight="1" x14ac:dyDescent="0.3">
      <c r="A243" s="167"/>
      <c r="B243" s="176"/>
      <c r="C243" s="59" t="s">
        <v>228</v>
      </c>
      <c r="D243" s="160">
        <v>0</v>
      </c>
      <c r="E243" s="160">
        <v>0</v>
      </c>
      <c r="F243" s="160">
        <v>0</v>
      </c>
      <c r="G243" s="177">
        <v>0</v>
      </c>
      <c r="H243" s="178"/>
      <c r="I243" s="31"/>
      <c r="J243" s="33"/>
      <c r="K243" s="159"/>
      <c r="L243" s="34"/>
      <c r="M243" s="34"/>
    </row>
    <row r="244" spans="1:13" ht="20.25" customHeight="1" x14ac:dyDescent="0.3">
      <c r="A244" s="167"/>
      <c r="B244" s="176"/>
      <c r="C244" s="59" t="s">
        <v>161</v>
      </c>
      <c r="D244" s="160">
        <v>0</v>
      </c>
      <c r="E244" s="160">
        <v>0</v>
      </c>
      <c r="F244" s="160">
        <v>0</v>
      </c>
      <c r="G244" s="177">
        <v>0</v>
      </c>
      <c r="H244" s="178"/>
      <c r="I244" s="31"/>
      <c r="J244" s="33"/>
      <c r="K244" s="159"/>
      <c r="L244" s="34"/>
      <c r="M244" s="34"/>
    </row>
    <row r="245" spans="1:13" ht="30" customHeight="1" x14ac:dyDescent="0.3">
      <c r="A245" s="169"/>
      <c r="B245" s="180"/>
      <c r="C245" s="59" t="s">
        <v>160</v>
      </c>
      <c r="D245" s="160">
        <v>0</v>
      </c>
      <c r="E245" s="160">
        <v>0</v>
      </c>
      <c r="F245" s="160">
        <v>0</v>
      </c>
      <c r="G245" s="177">
        <v>0</v>
      </c>
      <c r="H245" s="181"/>
      <c r="I245" s="32"/>
      <c r="J245" s="33"/>
      <c r="K245" s="163"/>
      <c r="L245" s="34"/>
      <c r="M245" s="34"/>
    </row>
    <row r="246" spans="1:13" ht="28.5" customHeight="1" x14ac:dyDescent="0.3">
      <c r="A246" s="164" t="s">
        <v>344</v>
      </c>
      <c r="B246" s="184" t="s">
        <v>345</v>
      </c>
      <c r="C246" s="58" t="s">
        <v>162</v>
      </c>
      <c r="D246" s="64">
        <f>SUM(D247:D250)</f>
        <v>0</v>
      </c>
      <c r="E246" s="160">
        <v>0</v>
      </c>
      <c r="F246" s="160">
        <v>0</v>
      </c>
      <c r="G246" s="177">
        <v>0</v>
      </c>
      <c r="H246" s="94" t="s">
        <v>346</v>
      </c>
      <c r="I246" s="30" t="s">
        <v>433</v>
      </c>
      <c r="J246" s="30" t="s">
        <v>272</v>
      </c>
      <c r="K246" s="156" t="s">
        <v>234</v>
      </c>
      <c r="L246" s="33"/>
      <c r="M246" s="33">
        <v>826</v>
      </c>
    </row>
    <row r="247" spans="1:13" ht="23.25" customHeight="1" x14ac:dyDescent="0.3">
      <c r="A247" s="167"/>
      <c r="B247" s="185"/>
      <c r="C247" s="59" t="s">
        <v>226</v>
      </c>
      <c r="D247" s="160">
        <v>0</v>
      </c>
      <c r="E247" s="160">
        <v>0</v>
      </c>
      <c r="F247" s="160">
        <v>0</v>
      </c>
      <c r="G247" s="177">
        <v>0</v>
      </c>
      <c r="H247" s="178"/>
      <c r="I247" s="31"/>
      <c r="J247" s="31"/>
      <c r="K247" s="159"/>
      <c r="L247" s="34"/>
      <c r="M247" s="34"/>
    </row>
    <row r="248" spans="1:13" ht="25.5" customHeight="1" x14ac:dyDescent="0.3">
      <c r="A248" s="167"/>
      <c r="B248" s="185"/>
      <c r="C248" s="59" t="s">
        <v>228</v>
      </c>
      <c r="D248" s="160">
        <v>0</v>
      </c>
      <c r="E248" s="160">
        <v>0</v>
      </c>
      <c r="F248" s="160">
        <v>0</v>
      </c>
      <c r="G248" s="177">
        <v>0</v>
      </c>
      <c r="H248" s="178"/>
      <c r="I248" s="31"/>
      <c r="J248" s="31"/>
      <c r="K248" s="159"/>
      <c r="L248" s="34"/>
      <c r="M248" s="34"/>
    </row>
    <row r="249" spans="1:13" ht="21.75" customHeight="1" x14ac:dyDescent="0.3">
      <c r="A249" s="167"/>
      <c r="B249" s="185"/>
      <c r="C249" s="59" t="s">
        <v>161</v>
      </c>
      <c r="D249" s="160">
        <v>0</v>
      </c>
      <c r="E249" s="160">
        <v>0</v>
      </c>
      <c r="F249" s="160">
        <v>0</v>
      </c>
      <c r="G249" s="177">
        <v>0</v>
      </c>
      <c r="H249" s="178"/>
      <c r="I249" s="31"/>
      <c r="J249" s="31"/>
      <c r="K249" s="159"/>
      <c r="L249" s="34"/>
      <c r="M249" s="34"/>
    </row>
    <row r="250" spans="1:13" ht="54.75" customHeight="1" x14ac:dyDescent="0.3">
      <c r="A250" s="169"/>
      <c r="B250" s="186"/>
      <c r="C250" s="59" t="s">
        <v>160</v>
      </c>
      <c r="D250" s="160">
        <v>0</v>
      </c>
      <c r="E250" s="160">
        <v>0</v>
      </c>
      <c r="F250" s="160">
        <v>0</v>
      </c>
      <c r="G250" s="177">
        <v>0</v>
      </c>
      <c r="H250" s="181"/>
      <c r="I250" s="32"/>
      <c r="J250" s="32"/>
      <c r="K250" s="163"/>
      <c r="L250" s="34"/>
      <c r="M250" s="34"/>
    </row>
    <row r="251" spans="1:13" ht="30" customHeight="1" x14ac:dyDescent="0.3">
      <c r="A251" s="164" t="s">
        <v>347</v>
      </c>
      <c r="B251" s="184" t="s">
        <v>348</v>
      </c>
      <c r="C251" s="58" t="s">
        <v>162</v>
      </c>
      <c r="D251" s="64">
        <f>SUM(D252:D255)</f>
        <v>0</v>
      </c>
      <c r="E251" s="160">
        <v>0</v>
      </c>
      <c r="F251" s="160">
        <v>0</v>
      </c>
      <c r="G251" s="177">
        <v>0</v>
      </c>
      <c r="H251" s="94" t="s">
        <v>509</v>
      </c>
      <c r="I251" s="30" t="s">
        <v>434</v>
      </c>
      <c r="J251" s="33" t="s">
        <v>272</v>
      </c>
      <c r="K251" s="156" t="s">
        <v>234</v>
      </c>
      <c r="L251" s="33" t="s">
        <v>508</v>
      </c>
      <c r="M251" s="33">
        <v>826</v>
      </c>
    </row>
    <row r="252" spans="1:13" ht="15" customHeight="1" x14ac:dyDescent="0.3">
      <c r="A252" s="167"/>
      <c r="B252" s="185"/>
      <c r="C252" s="59" t="s">
        <v>226</v>
      </c>
      <c r="D252" s="160">
        <v>0</v>
      </c>
      <c r="E252" s="160">
        <v>0</v>
      </c>
      <c r="F252" s="160">
        <v>0</v>
      </c>
      <c r="G252" s="177">
        <v>0</v>
      </c>
      <c r="H252" s="178"/>
      <c r="I252" s="31"/>
      <c r="J252" s="33"/>
      <c r="K252" s="159"/>
      <c r="L252" s="34"/>
      <c r="M252" s="34"/>
    </row>
    <row r="253" spans="1:13" ht="15" customHeight="1" x14ac:dyDescent="0.3">
      <c r="A253" s="167"/>
      <c r="B253" s="185"/>
      <c r="C253" s="59" t="s">
        <v>228</v>
      </c>
      <c r="D253" s="160">
        <v>0</v>
      </c>
      <c r="E253" s="160">
        <v>0</v>
      </c>
      <c r="F253" s="160">
        <v>0</v>
      </c>
      <c r="G253" s="177">
        <v>0</v>
      </c>
      <c r="H253" s="178"/>
      <c r="I253" s="31"/>
      <c r="J253" s="33"/>
      <c r="K253" s="159"/>
      <c r="L253" s="34"/>
      <c r="M253" s="34"/>
    </row>
    <row r="254" spans="1:13" ht="15" customHeight="1" x14ac:dyDescent="0.3">
      <c r="A254" s="167"/>
      <c r="B254" s="185"/>
      <c r="C254" s="59" t="s">
        <v>161</v>
      </c>
      <c r="D254" s="160">
        <v>0</v>
      </c>
      <c r="E254" s="160">
        <v>0</v>
      </c>
      <c r="F254" s="160">
        <v>0</v>
      </c>
      <c r="G254" s="177">
        <v>0</v>
      </c>
      <c r="H254" s="178"/>
      <c r="I254" s="31"/>
      <c r="J254" s="33"/>
      <c r="K254" s="159"/>
      <c r="L254" s="34"/>
      <c r="M254" s="34"/>
    </row>
    <row r="255" spans="1:13" ht="51" customHeight="1" x14ac:dyDescent="0.3">
      <c r="A255" s="169"/>
      <c r="B255" s="186"/>
      <c r="C255" s="59" t="s">
        <v>160</v>
      </c>
      <c r="D255" s="160">
        <v>0</v>
      </c>
      <c r="E255" s="160">
        <v>0</v>
      </c>
      <c r="F255" s="160">
        <v>0</v>
      </c>
      <c r="G255" s="177">
        <v>0</v>
      </c>
      <c r="H255" s="181"/>
      <c r="I255" s="32"/>
      <c r="J255" s="33"/>
      <c r="K255" s="163"/>
      <c r="L255" s="34"/>
      <c r="M255" s="34"/>
    </row>
    <row r="256" spans="1:13" ht="21.75" customHeight="1" x14ac:dyDescent="0.3">
      <c r="A256" s="164" t="s">
        <v>349</v>
      </c>
      <c r="B256" s="184" t="s">
        <v>350</v>
      </c>
      <c r="C256" s="58" t="s">
        <v>162</v>
      </c>
      <c r="D256" s="160">
        <f>SUM(D257:D260)</f>
        <v>0</v>
      </c>
      <c r="E256" s="160">
        <v>0</v>
      </c>
      <c r="F256" s="160">
        <v>0</v>
      </c>
      <c r="G256" s="177">
        <v>0</v>
      </c>
      <c r="H256" s="94" t="s">
        <v>351</v>
      </c>
      <c r="I256" s="30" t="s">
        <v>435</v>
      </c>
      <c r="J256" s="33" t="s">
        <v>272</v>
      </c>
      <c r="K256" s="156" t="s">
        <v>234</v>
      </c>
      <c r="L256" s="33" t="s">
        <v>508</v>
      </c>
      <c r="M256" s="33">
        <v>826</v>
      </c>
    </row>
    <row r="257" spans="1:13" ht="15" customHeight="1" x14ac:dyDescent="0.3">
      <c r="A257" s="167"/>
      <c r="B257" s="185"/>
      <c r="C257" s="59" t="s">
        <v>226</v>
      </c>
      <c r="D257" s="160">
        <v>0</v>
      </c>
      <c r="E257" s="160">
        <v>0</v>
      </c>
      <c r="F257" s="160">
        <v>0</v>
      </c>
      <c r="G257" s="177">
        <v>0</v>
      </c>
      <c r="H257" s="178"/>
      <c r="I257" s="31"/>
      <c r="J257" s="33"/>
      <c r="K257" s="159"/>
      <c r="L257" s="34"/>
      <c r="M257" s="34"/>
    </row>
    <row r="258" spans="1:13" ht="15" customHeight="1" x14ac:dyDescent="0.3">
      <c r="A258" s="167"/>
      <c r="B258" s="185"/>
      <c r="C258" s="59" t="s">
        <v>228</v>
      </c>
      <c r="D258" s="160">
        <v>0</v>
      </c>
      <c r="E258" s="160">
        <v>0</v>
      </c>
      <c r="F258" s="160">
        <v>0</v>
      </c>
      <c r="G258" s="177">
        <v>0</v>
      </c>
      <c r="H258" s="178"/>
      <c r="I258" s="31"/>
      <c r="J258" s="33"/>
      <c r="K258" s="159"/>
      <c r="L258" s="34"/>
      <c r="M258" s="34"/>
    </row>
    <row r="259" spans="1:13" ht="18" customHeight="1" x14ac:dyDescent="0.3">
      <c r="A259" s="167"/>
      <c r="B259" s="185"/>
      <c r="C259" s="59" t="s">
        <v>161</v>
      </c>
      <c r="D259" s="160">
        <v>0</v>
      </c>
      <c r="E259" s="160">
        <v>0</v>
      </c>
      <c r="F259" s="160">
        <v>0</v>
      </c>
      <c r="G259" s="177">
        <v>0</v>
      </c>
      <c r="H259" s="178"/>
      <c r="I259" s="31"/>
      <c r="J259" s="33"/>
      <c r="K259" s="159"/>
      <c r="L259" s="34"/>
      <c r="M259" s="34"/>
    </row>
    <row r="260" spans="1:13" ht="38.25" customHeight="1" x14ac:dyDescent="0.3">
      <c r="A260" s="169"/>
      <c r="B260" s="186"/>
      <c r="C260" s="59" t="s">
        <v>160</v>
      </c>
      <c r="D260" s="160">
        <v>0</v>
      </c>
      <c r="E260" s="160">
        <v>0</v>
      </c>
      <c r="F260" s="160">
        <v>0</v>
      </c>
      <c r="G260" s="177">
        <v>0</v>
      </c>
      <c r="H260" s="181"/>
      <c r="I260" s="32"/>
      <c r="J260" s="33"/>
      <c r="K260" s="163"/>
      <c r="L260" s="34"/>
      <c r="M260" s="34"/>
    </row>
    <row r="261" spans="1:13" ht="27" customHeight="1" x14ac:dyDescent="0.3">
      <c r="A261" s="164" t="s">
        <v>181</v>
      </c>
      <c r="B261" s="165" t="s">
        <v>352</v>
      </c>
      <c r="C261" s="58" t="s">
        <v>162</v>
      </c>
      <c r="D261" s="64">
        <f>SUM(D262:D265)</f>
        <v>113887.67</v>
      </c>
      <c r="E261" s="64">
        <f t="shared" ref="E261:G261" si="19">SUM(E262:E265)</f>
        <v>83287.104999999996</v>
      </c>
      <c r="F261" s="64">
        <f t="shared" si="19"/>
        <v>80950.732999999993</v>
      </c>
      <c r="G261" s="173">
        <f t="shared" si="19"/>
        <v>71.079453113756728</v>
      </c>
      <c r="H261" s="187"/>
      <c r="I261" s="166" t="s">
        <v>224</v>
      </c>
      <c r="J261" s="166">
        <v>4</v>
      </c>
      <c r="K261" s="156" t="s">
        <v>353</v>
      </c>
      <c r="L261" s="33"/>
      <c r="M261" s="30">
        <v>826</v>
      </c>
    </row>
    <row r="262" spans="1:13" ht="21" customHeight="1" x14ac:dyDescent="0.3">
      <c r="A262" s="167"/>
      <c r="B262" s="168"/>
      <c r="C262" s="59" t="s">
        <v>226</v>
      </c>
      <c r="D262" s="160">
        <f t="shared" ref="D262:G265" si="20">D267+D272+D277+D282</f>
        <v>113887.67</v>
      </c>
      <c r="E262" s="160">
        <f t="shared" si="20"/>
        <v>83287.104999999996</v>
      </c>
      <c r="F262" s="160">
        <f>F267+F272+F277+F282</f>
        <v>80950.732999999993</v>
      </c>
      <c r="G262" s="177">
        <f>F262/D262*100</f>
        <v>71.079453113756728</v>
      </c>
      <c r="H262" s="188"/>
      <c r="I262" s="166" t="s">
        <v>227</v>
      </c>
      <c r="J262" s="166">
        <v>1</v>
      </c>
      <c r="K262" s="159"/>
      <c r="L262" s="34"/>
      <c r="M262" s="31"/>
    </row>
    <row r="263" spans="1:13" ht="25.5" customHeight="1" x14ac:dyDescent="0.3">
      <c r="A263" s="167"/>
      <c r="B263" s="168"/>
      <c r="C263" s="59" t="s">
        <v>228</v>
      </c>
      <c r="D263" s="160">
        <f t="shared" si="20"/>
        <v>0</v>
      </c>
      <c r="E263" s="160">
        <f t="shared" si="20"/>
        <v>0</v>
      </c>
      <c r="F263" s="160">
        <f t="shared" si="20"/>
        <v>0</v>
      </c>
      <c r="G263" s="177">
        <f t="shared" si="20"/>
        <v>0</v>
      </c>
      <c r="H263" s="188"/>
      <c r="I263" s="166" t="s">
        <v>229</v>
      </c>
      <c r="J263" s="166">
        <v>2</v>
      </c>
      <c r="K263" s="159"/>
      <c r="L263" s="34"/>
      <c r="M263" s="31"/>
    </row>
    <row r="264" spans="1:13" ht="20.25" customHeight="1" x14ac:dyDescent="0.3">
      <c r="A264" s="167"/>
      <c r="B264" s="168"/>
      <c r="C264" s="59" t="s">
        <v>161</v>
      </c>
      <c r="D264" s="160">
        <f t="shared" si="20"/>
        <v>0</v>
      </c>
      <c r="E264" s="160">
        <f t="shared" si="20"/>
        <v>0</v>
      </c>
      <c r="F264" s="160">
        <f t="shared" si="20"/>
        <v>0</v>
      </c>
      <c r="G264" s="177">
        <f t="shared" si="20"/>
        <v>0</v>
      </c>
      <c r="H264" s="188"/>
      <c r="I264" s="166" t="s">
        <v>230</v>
      </c>
      <c r="J264" s="166">
        <v>1</v>
      </c>
      <c r="K264" s="159"/>
      <c r="L264" s="34"/>
      <c r="M264" s="31"/>
    </row>
    <row r="265" spans="1:13" ht="22.5" customHeight="1" x14ac:dyDescent="0.3">
      <c r="A265" s="169"/>
      <c r="B265" s="170"/>
      <c r="C265" s="59" t="s">
        <v>160</v>
      </c>
      <c r="D265" s="160">
        <f t="shared" si="20"/>
        <v>0</v>
      </c>
      <c r="E265" s="160">
        <f t="shared" si="20"/>
        <v>0</v>
      </c>
      <c r="F265" s="160">
        <f t="shared" si="20"/>
        <v>0</v>
      </c>
      <c r="G265" s="177">
        <f t="shared" si="20"/>
        <v>0</v>
      </c>
      <c r="H265" s="189"/>
      <c r="I265" s="166" t="s">
        <v>231</v>
      </c>
      <c r="J265" s="171">
        <f>(J262+0.5*J263)/J261</f>
        <v>0.5</v>
      </c>
      <c r="K265" s="163"/>
      <c r="L265" s="34"/>
      <c r="M265" s="32"/>
    </row>
    <row r="266" spans="1:13" ht="38.25" customHeight="1" x14ac:dyDescent="0.3">
      <c r="A266" s="164" t="s">
        <v>354</v>
      </c>
      <c r="B266" s="165" t="s">
        <v>355</v>
      </c>
      <c r="C266" s="58" t="s">
        <v>162</v>
      </c>
      <c r="D266" s="64">
        <f>SUM(D267:D270)</f>
        <v>489.62</v>
      </c>
      <c r="E266" s="64">
        <f t="shared" ref="E266:G266" si="21">SUM(E267:E270)</f>
        <v>128.92699999999999</v>
      </c>
      <c r="F266" s="64">
        <f t="shared" si="21"/>
        <v>128.92699999999999</v>
      </c>
      <c r="G266" s="173">
        <f t="shared" si="21"/>
        <v>26.332053429189983</v>
      </c>
      <c r="H266" s="174" t="s">
        <v>356</v>
      </c>
      <c r="I266" s="30" t="s">
        <v>436</v>
      </c>
      <c r="J266" s="33" t="s">
        <v>298</v>
      </c>
      <c r="K266" s="156" t="s">
        <v>353</v>
      </c>
      <c r="L266" s="33" t="s">
        <v>437</v>
      </c>
      <c r="M266" s="33">
        <v>826</v>
      </c>
    </row>
    <row r="267" spans="1:13" ht="27" customHeight="1" x14ac:dyDescent="0.3">
      <c r="A267" s="167"/>
      <c r="B267" s="168"/>
      <c r="C267" s="59" t="s">
        <v>226</v>
      </c>
      <c r="D267" s="160">
        <v>489.62</v>
      </c>
      <c r="E267" s="160">
        <v>128.92699999999999</v>
      </c>
      <c r="F267" s="160">
        <v>128.92699999999999</v>
      </c>
      <c r="G267" s="82">
        <f>F267/D267*100</f>
        <v>26.332053429189983</v>
      </c>
      <c r="H267" s="178"/>
      <c r="I267" s="31"/>
      <c r="J267" s="33"/>
      <c r="K267" s="159"/>
      <c r="L267" s="34"/>
      <c r="M267" s="34"/>
    </row>
    <row r="268" spans="1:13" ht="21" customHeight="1" x14ac:dyDescent="0.3">
      <c r="A268" s="167"/>
      <c r="B268" s="168"/>
      <c r="C268" s="59" t="s">
        <v>228</v>
      </c>
      <c r="D268" s="160">
        <v>0</v>
      </c>
      <c r="E268" s="160">
        <v>0</v>
      </c>
      <c r="F268" s="160">
        <v>0</v>
      </c>
      <c r="G268" s="177">
        <v>0</v>
      </c>
      <c r="H268" s="178"/>
      <c r="I268" s="31"/>
      <c r="J268" s="33"/>
      <c r="K268" s="159"/>
      <c r="L268" s="34"/>
      <c r="M268" s="34"/>
    </row>
    <row r="269" spans="1:13" ht="20.25" customHeight="1" x14ac:dyDescent="0.3">
      <c r="A269" s="167"/>
      <c r="B269" s="168"/>
      <c r="C269" s="59" t="s">
        <v>161</v>
      </c>
      <c r="D269" s="160">
        <v>0</v>
      </c>
      <c r="E269" s="160">
        <v>0</v>
      </c>
      <c r="F269" s="160">
        <v>0</v>
      </c>
      <c r="G269" s="177">
        <v>0</v>
      </c>
      <c r="H269" s="178"/>
      <c r="I269" s="31"/>
      <c r="J269" s="33"/>
      <c r="K269" s="159"/>
      <c r="L269" s="34"/>
      <c r="M269" s="34"/>
    </row>
    <row r="270" spans="1:13" ht="34.5" customHeight="1" x14ac:dyDescent="0.3">
      <c r="A270" s="169"/>
      <c r="B270" s="170"/>
      <c r="C270" s="59" t="s">
        <v>160</v>
      </c>
      <c r="D270" s="160">
        <v>0</v>
      </c>
      <c r="E270" s="160">
        <v>0</v>
      </c>
      <c r="F270" s="160">
        <v>0</v>
      </c>
      <c r="G270" s="177">
        <v>0</v>
      </c>
      <c r="H270" s="181"/>
      <c r="I270" s="32"/>
      <c r="J270" s="33"/>
      <c r="K270" s="163"/>
      <c r="L270" s="34"/>
      <c r="M270" s="34"/>
    </row>
    <row r="271" spans="1:13" ht="30.75" customHeight="1" x14ac:dyDescent="0.3">
      <c r="A271" s="190" t="s">
        <v>357</v>
      </c>
      <c r="B271" s="97" t="s">
        <v>358</v>
      </c>
      <c r="C271" s="58" t="s">
        <v>162</v>
      </c>
      <c r="D271" s="64">
        <f>SUM(D272:D275)</f>
        <v>412.971</v>
      </c>
      <c r="E271" s="64">
        <f t="shared" ref="E271:G271" si="22">SUM(E272:E275)</f>
        <v>181.77799999999999</v>
      </c>
      <c r="F271" s="64">
        <f t="shared" si="22"/>
        <v>181.77799999999999</v>
      </c>
      <c r="G271" s="173">
        <f t="shared" si="22"/>
        <v>44.017134375052969</v>
      </c>
      <c r="H271" s="191" t="s">
        <v>359</v>
      </c>
      <c r="I271" s="30" t="s">
        <v>360</v>
      </c>
      <c r="J271" s="30" t="s">
        <v>272</v>
      </c>
      <c r="K271" s="156" t="s">
        <v>353</v>
      </c>
      <c r="L271" s="33" t="s">
        <v>94</v>
      </c>
      <c r="M271" s="33">
        <v>826</v>
      </c>
    </row>
    <row r="272" spans="1:13" ht="20.25" customHeight="1" x14ac:dyDescent="0.3">
      <c r="A272" s="192"/>
      <c r="B272" s="98"/>
      <c r="C272" s="59" t="s">
        <v>226</v>
      </c>
      <c r="D272" s="160">
        <v>412.971</v>
      </c>
      <c r="E272" s="160">
        <v>181.77799999999999</v>
      </c>
      <c r="F272" s="160">
        <v>181.77799999999999</v>
      </c>
      <c r="G272" s="82">
        <f>F272/D272*100</f>
        <v>44.017134375052969</v>
      </c>
      <c r="H272" s="193"/>
      <c r="I272" s="31"/>
      <c r="J272" s="31"/>
      <c r="K272" s="159"/>
      <c r="L272" s="34"/>
      <c r="M272" s="34"/>
    </row>
    <row r="273" spans="1:13" ht="16.5" customHeight="1" x14ac:dyDescent="0.3">
      <c r="A273" s="192"/>
      <c r="B273" s="98"/>
      <c r="C273" s="59" t="s">
        <v>228</v>
      </c>
      <c r="D273" s="160">
        <v>0</v>
      </c>
      <c r="E273" s="160">
        <v>0</v>
      </c>
      <c r="F273" s="160">
        <v>0</v>
      </c>
      <c r="G273" s="177">
        <v>0</v>
      </c>
      <c r="H273" s="193"/>
      <c r="I273" s="31"/>
      <c r="J273" s="31"/>
      <c r="K273" s="159"/>
      <c r="L273" s="34"/>
      <c r="M273" s="34"/>
    </row>
    <row r="274" spans="1:13" ht="18.75" customHeight="1" x14ac:dyDescent="0.3">
      <c r="A274" s="192"/>
      <c r="B274" s="98"/>
      <c r="C274" s="59" t="s">
        <v>161</v>
      </c>
      <c r="D274" s="160">
        <v>0</v>
      </c>
      <c r="E274" s="160">
        <v>0</v>
      </c>
      <c r="F274" s="160">
        <v>0</v>
      </c>
      <c r="G274" s="177">
        <v>0</v>
      </c>
      <c r="H274" s="193"/>
      <c r="I274" s="31"/>
      <c r="J274" s="31"/>
      <c r="K274" s="159"/>
      <c r="L274" s="34"/>
      <c r="M274" s="34"/>
    </row>
    <row r="275" spans="1:13" ht="15" customHeight="1" x14ac:dyDescent="0.3">
      <c r="A275" s="194"/>
      <c r="B275" s="99"/>
      <c r="C275" s="59" t="s">
        <v>160</v>
      </c>
      <c r="D275" s="160">
        <v>0</v>
      </c>
      <c r="E275" s="160">
        <v>0</v>
      </c>
      <c r="F275" s="160">
        <v>0</v>
      </c>
      <c r="G275" s="177">
        <v>0</v>
      </c>
      <c r="H275" s="195"/>
      <c r="I275" s="32"/>
      <c r="J275" s="32"/>
      <c r="K275" s="163"/>
      <c r="L275" s="34"/>
      <c r="M275" s="34"/>
    </row>
    <row r="276" spans="1:13" ht="20.25" customHeight="1" x14ac:dyDescent="0.3">
      <c r="A276" s="190" t="s">
        <v>361</v>
      </c>
      <c r="B276" s="62" t="s">
        <v>362</v>
      </c>
      <c r="C276" s="58" t="s">
        <v>162</v>
      </c>
      <c r="D276" s="64">
        <f>SUM(D277:D280)</f>
        <v>1216.4000000000001</v>
      </c>
      <c r="E276" s="64">
        <f t="shared" ref="E276:G276" si="23">SUM(E277:E280)</f>
        <v>1216.4000000000001</v>
      </c>
      <c r="F276" s="64">
        <v>1216.4000000000001</v>
      </c>
      <c r="G276" s="173">
        <f t="shared" si="23"/>
        <v>100</v>
      </c>
      <c r="H276" s="174" t="s">
        <v>363</v>
      </c>
      <c r="I276" s="30" t="s">
        <v>438</v>
      </c>
      <c r="J276" s="30" t="s">
        <v>244</v>
      </c>
      <c r="K276" s="156" t="s">
        <v>353</v>
      </c>
      <c r="L276" s="33"/>
      <c r="M276" s="33">
        <v>826</v>
      </c>
    </row>
    <row r="277" spans="1:13" ht="15" customHeight="1" x14ac:dyDescent="0.3">
      <c r="A277" s="192"/>
      <c r="B277" s="70"/>
      <c r="C277" s="59" t="s">
        <v>226</v>
      </c>
      <c r="D277" s="160">
        <v>1216.4000000000001</v>
      </c>
      <c r="E277" s="160">
        <v>1216.4000000000001</v>
      </c>
      <c r="F277" s="160">
        <v>1216.4000000000001</v>
      </c>
      <c r="G277" s="82">
        <f>F277/D277*100</f>
        <v>100</v>
      </c>
      <c r="H277" s="178"/>
      <c r="I277" s="31"/>
      <c r="J277" s="31"/>
      <c r="K277" s="159"/>
      <c r="L277" s="34"/>
      <c r="M277" s="34"/>
    </row>
    <row r="278" spans="1:13" ht="15" customHeight="1" x14ac:dyDescent="0.3">
      <c r="A278" s="192"/>
      <c r="B278" s="70"/>
      <c r="C278" s="59" t="s">
        <v>228</v>
      </c>
      <c r="D278" s="160">
        <v>0</v>
      </c>
      <c r="E278" s="160">
        <v>0</v>
      </c>
      <c r="F278" s="160">
        <v>0</v>
      </c>
      <c r="G278" s="177">
        <v>0</v>
      </c>
      <c r="H278" s="178"/>
      <c r="I278" s="31"/>
      <c r="J278" s="31"/>
      <c r="K278" s="159"/>
      <c r="L278" s="34"/>
      <c r="M278" s="34"/>
    </row>
    <row r="279" spans="1:13" ht="15" customHeight="1" x14ac:dyDescent="0.3">
      <c r="A279" s="192"/>
      <c r="B279" s="70"/>
      <c r="C279" s="59" t="s">
        <v>161</v>
      </c>
      <c r="D279" s="160">
        <v>0</v>
      </c>
      <c r="E279" s="160">
        <v>0</v>
      </c>
      <c r="F279" s="160">
        <v>0</v>
      </c>
      <c r="G279" s="177">
        <v>0</v>
      </c>
      <c r="H279" s="178"/>
      <c r="I279" s="31"/>
      <c r="J279" s="31"/>
      <c r="K279" s="159"/>
      <c r="L279" s="34"/>
      <c r="M279" s="34"/>
    </row>
    <row r="280" spans="1:13" ht="23.25" customHeight="1" x14ac:dyDescent="0.3">
      <c r="A280" s="194"/>
      <c r="B280" s="76"/>
      <c r="C280" s="59" t="s">
        <v>160</v>
      </c>
      <c r="D280" s="160">
        <v>0</v>
      </c>
      <c r="E280" s="160">
        <v>0</v>
      </c>
      <c r="F280" s="160">
        <v>0</v>
      </c>
      <c r="G280" s="177">
        <v>0</v>
      </c>
      <c r="H280" s="181"/>
      <c r="I280" s="32"/>
      <c r="J280" s="32"/>
      <c r="K280" s="163"/>
      <c r="L280" s="34"/>
      <c r="M280" s="34"/>
    </row>
    <row r="281" spans="1:13" ht="68.25" customHeight="1" x14ac:dyDescent="0.3">
      <c r="A281" s="164" t="s">
        <v>364</v>
      </c>
      <c r="B281" s="196" t="s">
        <v>365</v>
      </c>
      <c r="C281" s="58" t="s">
        <v>162</v>
      </c>
      <c r="D281" s="64">
        <f>SUM(D282:D285)</f>
        <v>111768.679</v>
      </c>
      <c r="E281" s="64">
        <f t="shared" ref="E281:G281" si="24">SUM(E282:E285)</f>
        <v>81760</v>
      </c>
      <c r="F281" s="64">
        <f t="shared" si="24"/>
        <v>79423.627999999997</v>
      </c>
      <c r="G281" s="173">
        <f t="shared" si="24"/>
        <v>71.060719971468927</v>
      </c>
      <c r="H281" s="197" t="s">
        <v>366</v>
      </c>
      <c r="I281" s="191" t="s">
        <v>439</v>
      </c>
      <c r="J281" s="156" t="s">
        <v>272</v>
      </c>
      <c r="K281" s="156" t="s">
        <v>353</v>
      </c>
      <c r="L281" s="33"/>
      <c r="M281" s="33">
        <v>826</v>
      </c>
    </row>
    <row r="282" spans="1:13" ht="54" customHeight="1" x14ac:dyDescent="0.3">
      <c r="A282" s="167"/>
      <c r="B282" s="198"/>
      <c r="C282" s="59" t="s">
        <v>226</v>
      </c>
      <c r="D282" s="160">
        <v>111768.679</v>
      </c>
      <c r="E282" s="160">
        <v>81760</v>
      </c>
      <c r="F282" s="160">
        <v>79423.627999999997</v>
      </c>
      <c r="G282" s="82">
        <f>F282/D282*100</f>
        <v>71.060719971468927</v>
      </c>
      <c r="H282" s="199"/>
      <c r="I282" s="200"/>
      <c r="J282" s="201"/>
      <c r="K282" s="159"/>
      <c r="L282" s="34"/>
      <c r="M282" s="34"/>
    </row>
    <row r="283" spans="1:13" ht="34.5" customHeight="1" x14ac:dyDescent="0.3">
      <c r="A283" s="167"/>
      <c r="B283" s="198"/>
      <c r="C283" s="59" t="s">
        <v>228</v>
      </c>
      <c r="D283" s="160">
        <v>0</v>
      </c>
      <c r="E283" s="160">
        <v>0</v>
      </c>
      <c r="F283" s="160">
        <v>0</v>
      </c>
      <c r="G283" s="177">
        <v>0</v>
      </c>
      <c r="H283" s="199"/>
      <c r="I283" s="200"/>
      <c r="J283" s="201"/>
      <c r="K283" s="159"/>
      <c r="L283" s="34"/>
      <c r="M283" s="34"/>
    </row>
    <row r="284" spans="1:13" ht="41.25" customHeight="1" x14ac:dyDescent="0.3">
      <c r="A284" s="167"/>
      <c r="B284" s="198"/>
      <c r="C284" s="59" t="s">
        <v>161</v>
      </c>
      <c r="D284" s="160">
        <v>0</v>
      </c>
      <c r="E284" s="160">
        <v>0</v>
      </c>
      <c r="F284" s="160">
        <v>0</v>
      </c>
      <c r="G284" s="177">
        <v>0</v>
      </c>
      <c r="H284" s="199"/>
      <c r="I284" s="200"/>
      <c r="J284" s="201"/>
      <c r="K284" s="159"/>
      <c r="L284" s="34"/>
      <c r="M284" s="34"/>
    </row>
    <row r="285" spans="1:13" ht="104.25" customHeight="1" x14ac:dyDescent="0.3">
      <c r="A285" s="169"/>
      <c r="B285" s="202"/>
      <c r="C285" s="59" t="s">
        <v>160</v>
      </c>
      <c r="D285" s="160">
        <v>0</v>
      </c>
      <c r="E285" s="160">
        <v>0</v>
      </c>
      <c r="F285" s="160">
        <v>0</v>
      </c>
      <c r="G285" s="177">
        <v>0</v>
      </c>
      <c r="H285" s="203"/>
      <c r="I285" s="204"/>
      <c r="J285" s="205"/>
      <c r="K285" s="163"/>
      <c r="L285" s="34"/>
      <c r="M285" s="34"/>
    </row>
    <row r="286" spans="1:13" ht="26.25" customHeight="1" x14ac:dyDescent="0.3">
      <c r="A286" s="206" t="s">
        <v>182</v>
      </c>
      <c r="B286" s="165" t="s">
        <v>140</v>
      </c>
      <c r="C286" s="58" t="s">
        <v>162</v>
      </c>
      <c r="D286" s="64">
        <f>SUM(D287:D290)</f>
        <v>4609.03</v>
      </c>
      <c r="E286" s="64">
        <f t="shared" ref="E286:G286" si="25">SUM(E287:E290)</f>
        <v>2594.3010000000004</v>
      </c>
      <c r="F286" s="64">
        <f t="shared" si="25"/>
        <v>2594.3010000000004</v>
      </c>
      <c r="G286" s="173">
        <f t="shared" si="25"/>
        <v>56.287353304274447</v>
      </c>
      <c r="H286" s="174"/>
      <c r="I286" s="207" t="s">
        <v>224</v>
      </c>
      <c r="J286" s="207">
        <v>4</v>
      </c>
      <c r="K286" s="156" t="s">
        <v>353</v>
      </c>
      <c r="L286" s="33"/>
      <c r="M286" s="30">
        <v>826</v>
      </c>
    </row>
    <row r="287" spans="1:13" ht="22.5" customHeight="1" x14ac:dyDescent="0.3">
      <c r="A287" s="208"/>
      <c r="B287" s="168"/>
      <c r="C287" s="59" t="s">
        <v>226</v>
      </c>
      <c r="D287" s="160">
        <f t="shared" ref="D287:G290" si="26">D297+D302+D292</f>
        <v>4609.03</v>
      </c>
      <c r="E287" s="160">
        <f t="shared" si="26"/>
        <v>2594.3010000000004</v>
      </c>
      <c r="F287" s="160">
        <f t="shared" si="26"/>
        <v>2594.3010000000004</v>
      </c>
      <c r="G287" s="177">
        <f>F287/D287*100</f>
        <v>56.287353304274447</v>
      </c>
      <c r="H287" s="178"/>
      <c r="I287" s="142" t="s">
        <v>227</v>
      </c>
      <c r="J287" s="209">
        <v>1</v>
      </c>
      <c r="K287" s="159"/>
      <c r="L287" s="34"/>
      <c r="M287" s="31"/>
    </row>
    <row r="288" spans="1:13" ht="21" customHeight="1" x14ac:dyDescent="0.3">
      <c r="A288" s="208"/>
      <c r="B288" s="168"/>
      <c r="C288" s="59" t="s">
        <v>228</v>
      </c>
      <c r="D288" s="160">
        <f t="shared" si="26"/>
        <v>0</v>
      </c>
      <c r="E288" s="160">
        <f t="shared" si="26"/>
        <v>0</v>
      </c>
      <c r="F288" s="160">
        <f t="shared" si="26"/>
        <v>0</v>
      </c>
      <c r="G288" s="177">
        <f t="shared" si="26"/>
        <v>0</v>
      </c>
      <c r="H288" s="178"/>
      <c r="I288" s="142" t="s">
        <v>229</v>
      </c>
      <c r="J288" s="209">
        <v>2</v>
      </c>
      <c r="K288" s="159"/>
      <c r="L288" s="34"/>
      <c r="M288" s="31"/>
    </row>
    <row r="289" spans="1:13" ht="21.75" customHeight="1" x14ac:dyDescent="0.3">
      <c r="A289" s="208"/>
      <c r="B289" s="168"/>
      <c r="C289" s="59" t="s">
        <v>161</v>
      </c>
      <c r="D289" s="160">
        <f t="shared" si="26"/>
        <v>0</v>
      </c>
      <c r="E289" s="160">
        <f t="shared" si="26"/>
        <v>0</v>
      </c>
      <c r="F289" s="160">
        <f t="shared" si="26"/>
        <v>0</v>
      </c>
      <c r="G289" s="177">
        <f t="shared" si="26"/>
        <v>0</v>
      </c>
      <c r="H289" s="178"/>
      <c r="I289" s="142" t="s">
        <v>230</v>
      </c>
      <c r="J289" s="209">
        <v>1</v>
      </c>
      <c r="K289" s="159"/>
      <c r="L289" s="34"/>
      <c r="M289" s="31"/>
    </row>
    <row r="290" spans="1:13" ht="21.75" customHeight="1" x14ac:dyDescent="0.3">
      <c r="A290" s="210"/>
      <c r="B290" s="170"/>
      <c r="C290" s="59" t="s">
        <v>160</v>
      </c>
      <c r="D290" s="160">
        <f t="shared" si="26"/>
        <v>0</v>
      </c>
      <c r="E290" s="160">
        <f t="shared" si="26"/>
        <v>0</v>
      </c>
      <c r="F290" s="160">
        <f t="shared" si="26"/>
        <v>0</v>
      </c>
      <c r="G290" s="177">
        <f t="shared" si="26"/>
        <v>0</v>
      </c>
      <c r="H290" s="181"/>
      <c r="I290" s="142" t="s">
        <v>231</v>
      </c>
      <c r="J290" s="171">
        <f>(J287+0.5*J288)/J286</f>
        <v>0.5</v>
      </c>
      <c r="K290" s="163"/>
      <c r="L290" s="34"/>
      <c r="M290" s="32"/>
    </row>
    <row r="291" spans="1:13" ht="54" customHeight="1" x14ac:dyDescent="0.3">
      <c r="A291" s="164" t="s">
        <v>367</v>
      </c>
      <c r="B291" s="62" t="s">
        <v>368</v>
      </c>
      <c r="C291" s="58" t="s">
        <v>162</v>
      </c>
      <c r="D291" s="64">
        <f>SUM(D292:D295)</f>
        <v>1997.2</v>
      </c>
      <c r="E291" s="64">
        <f t="shared" ref="E291:G291" si="27">SUM(E292:E295)</f>
        <v>299.18400000000003</v>
      </c>
      <c r="F291" s="64">
        <f t="shared" si="27"/>
        <v>299.18400000000003</v>
      </c>
      <c r="G291" s="173">
        <f t="shared" si="27"/>
        <v>14.980172241137593</v>
      </c>
      <c r="H291" s="156" t="s">
        <v>369</v>
      </c>
      <c r="I291" s="211" t="s">
        <v>440</v>
      </c>
      <c r="J291" s="212" t="s">
        <v>298</v>
      </c>
      <c r="K291" s="156" t="s">
        <v>353</v>
      </c>
      <c r="L291" s="67" t="s">
        <v>441</v>
      </c>
      <c r="M291" s="33">
        <v>826</v>
      </c>
    </row>
    <row r="292" spans="1:13" ht="44.25" customHeight="1" x14ac:dyDescent="0.3">
      <c r="A292" s="167"/>
      <c r="B292" s="70"/>
      <c r="C292" s="59" t="s">
        <v>226</v>
      </c>
      <c r="D292" s="160">
        <v>1997.2</v>
      </c>
      <c r="E292" s="160">
        <v>299.18400000000003</v>
      </c>
      <c r="F292" s="160">
        <v>299.18400000000003</v>
      </c>
      <c r="G292" s="177">
        <f>F292/D292*100</f>
        <v>14.980172241137593</v>
      </c>
      <c r="H292" s="213"/>
      <c r="I292" s="214"/>
      <c r="J292" s="215"/>
      <c r="K292" s="159"/>
      <c r="L292" s="216"/>
      <c r="M292" s="34"/>
    </row>
    <row r="293" spans="1:13" ht="29.25" customHeight="1" x14ac:dyDescent="0.3">
      <c r="A293" s="167"/>
      <c r="B293" s="70"/>
      <c r="C293" s="59" t="s">
        <v>228</v>
      </c>
      <c r="D293" s="160">
        <v>0</v>
      </c>
      <c r="E293" s="160">
        <v>0</v>
      </c>
      <c r="F293" s="160">
        <v>0</v>
      </c>
      <c r="G293" s="177">
        <v>0</v>
      </c>
      <c r="H293" s="213"/>
      <c r="I293" s="214"/>
      <c r="J293" s="215"/>
      <c r="K293" s="159"/>
      <c r="L293" s="216"/>
      <c r="M293" s="34"/>
    </row>
    <row r="294" spans="1:13" ht="32.25" customHeight="1" x14ac:dyDescent="0.3">
      <c r="A294" s="167"/>
      <c r="B294" s="70"/>
      <c r="C294" s="59" t="s">
        <v>161</v>
      </c>
      <c r="D294" s="160">
        <v>0</v>
      </c>
      <c r="E294" s="160">
        <v>0</v>
      </c>
      <c r="F294" s="160">
        <v>0</v>
      </c>
      <c r="G294" s="177">
        <v>0</v>
      </c>
      <c r="H294" s="213"/>
      <c r="I294" s="214"/>
      <c r="J294" s="215"/>
      <c r="K294" s="159"/>
      <c r="L294" s="216"/>
      <c r="M294" s="34"/>
    </row>
    <row r="295" spans="1:13" ht="49.5" customHeight="1" x14ac:dyDescent="0.3">
      <c r="A295" s="169"/>
      <c r="B295" s="76"/>
      <c r="C295" s="59" t="s">
        <v>160</v>
      </c>
      <c r="D295" s="160">
        <v>0</v>
      </c>
      <c r="E295" s="160">
        <v>0</v>
      </c>
      <c r="F295" s="160">
        <v>0</v>
      </c>
      <c r="G295" s="177">
        <v>0</v>
      </c>
      <c r="H295" s="217"/>
      <c r="I295" s="214"/>
      <c r="J295" s="215"/>
      <c r="K295" s="163"/>
      <c r="L295" s="218"/>
      <c r="M295" s="34"/>
    </row>
    <row r="296" spans="1:13" ht="49.5" customHeight="1" x14ac:dyDescent="0.3">
      <c r="A296" s="164" t="s">
        <v>370</v>
      </c>
      <c r="B296" s="62" t="s">
        <v>371</v>
      </c>
      <c r="C296" s="58" t="s">
        <v>162</v>
      </c>
      <c r="D296" s="64">
        <f>SUM(D297:D300)</f>
        <v>2192</v>
      </c>
      <c r="E296" s="64">
        <f t="shared" ref="E296:G296" si="28">SUM(E297:E300)</f>
        <v>2058.067</v>
      </c>
      <c r="F296" s="64">
        <f t="shared" si="28"/>
        <v>2058.067</v>
      </c>
      <c r="G296" s="173">
        <f t="shared" si="28"/>
        <v>93.88991788321168</v>
      </c>
      <c r="H296" s="174" t="s">
        <v>372</v>
      </c>
      <c r="I296" s="191" t="s">
        <v>442</v>
      </c>
      <c r="J296" s="212" t="s">
        <v>244</v>
      </c>
      <c r="K296" s="156" t="s">
        <v>353</v>
      </c>
      <c r="L296" s="30" t="s">
        <v>510</v>
      </c>
      <c r="M296" s="33">
        <v>826</v>
      </c>
    </row>
    <row r="297" spans="1:13" ht="39" customHeight="1" x14ac:dyDescent="0.3">
      <c r="A297" s="167"/>
      <c r="B297" s="70"/>
      <c r="C297" s="59" t="s">
        <v>226</v>
      </c>
      <c r="D297" s="160">
        <v>2192</v>
      </c>
      <c r="E297" s="160">
        <v>2058.067</v>
      </c>
      <c r="F297" s="160">
        <v>2058.067</v>
      </c>
      <c r="G297" s="177">
        <f>F297/D297*100</f>
        <v>93.88991788321168</v>
      </c>
      <c r="H297" s="178"/>
      <c r="I297" s="216"/>
      <c r="J297" s="215"/>
      <c r="K297" s="159"/>
      <c r="L297" s="201"/>
      <c r="M297" s="34"/>
    </row>
    <row r="298" spans="1:13" ht="31.5" customHeight="1" x14ac:dyDescent="0.3">
      <c r="A298" s="167"/>
      <c r="B298" s="70"/>
      <c r="C298" s="59" t="s">
        <v>228</v>
      </c>
      <c r="D298" s="160">
        <v>0</v>
      </c>
      <c r="E298" s="160">
        <v>0</v>
      </c>
      <c r="F298" s="160">
        <v>0</v>
      </c>
      <c r="G298" s="177">
        <v>0</v>
      </c>
      <c r="H298" s="178"/>
      <c r="I298" s="216"/>
      <c r="J298" s="215"/>
      <c r="K298" s="159"/>
      <c r="L298" s="201"/>
      <c r="M298" s="34"/>
    </row>
    <row r="299" spans="1:13" ht="23.25" customHeight="1" x14ac:dyDescent="0.3">
      <c r="A299" s="167"/>
      <c r="B299" s="70"/>
      <c r="C299" s="59" t="s">
        <v>161</v>
      </c>
      <c r="D299" s="160">
        <v>0</v>
      </c>
      <c r="E299" s="160">
        <v>0</v>
      </c>
      <c r="F299" s="160">
        <v>0</v>
      </c>
      <c r="G299" s="177">
        <v>0</v>
      </c>
      <c r="H299" s="178"/>
      <c r="I299" s="216"/>
      <c r="J299" s="215"/>
      <c r="K299" s="159"/>
      <c r="L299" s="201"/>
      <c r="M299" s="34"/>
    </row>
    <row r="300" spans="1:13" ht="87.75" customHeight="1" x14ac:dyDescent="0.3">
      <c r="A300" s="169"/>
      <c r="B300" s="76"/>
      <c r="C300" s="59" t="s">
        <v>160</v>
      </c>
      <c r="D300" s="160">
        <v>0</v>
      </c>
      <c r="E300" s="160">
        <v>0</v>
      </c>
      <c r="F300" s="160">
        <v>0</v>
      </c>
      <c r="G300" s="177">
        <v>0</v>
      </c>
      <c r="H300" s="181"/>
      <c r="I300" s="218"/>
      <c r="J300" s="215"/>
      <c r="K300" s="163"/>
      <c r="L300" s="205"/>
      <c r="M300" s="34"/>
    </row>
    <row r="301" spans="1:13" ht="40.5" customHeight="1" x14ac:dyDescent="0.3">
      <c r="A301" s="190" t="s">
        <v>373</v>
      </c>
      <c r="B301" s="62" t="s">
        <v>374</v>
      </c>
      <c r="C301" s="58" t="s">
        <v>162</v>
      </c>
      <c r="D301" s="64">
        <f>SUM(D302:D305)</f>
        <v>419.83</v>
      </c>
      <c r="E301" s="64">
        <f t="shared" ref="E301:G301" si="29">SUM(E302:E305)</f>
        <v>237.05</v>
      </c>
      <c r="F301" s="64">
        <f t="shared" si="29"/>
        <v>237.05</v>
      </c>
      <c r="G301" s="173">
        <f t="shared" si="29"/>
        <v>56.463330395636333</v>
      </c>
      <c r="H301" s="174" t="s">
        <v>375</v>
      </c>
      <c r="I301" s="219" t="s">
        <v>443</v>
      </c>
      <c r="J301" s="212" t="s">
        <v>272</v>
      </c>
      <c r="K301" s="156" t="s">
        <v>353</v>
      </c>
      <c r="L301" s="33" t="s">
        <v>444</v>
      </c>
      <c r="M301" s="33">
        <v>826</v>
      </c>
    </row>
    <row r="302" spans="1:13" ht="29.25" customHeight="1" x14ac:dyDescent="0.3">
      <c r="A302" s="167"/>
      <c r="B302" s="70"/>
      <c r="C302" s="59" t="s">
        <v>226</v>
      </c>
      <c r="D302" s="160">
        <v>419.83</v>
      </c>
      <c r="E302" s="160">
        <v>237.05</v>
      </c>
      <c r="F302" s="160">
        <v>237.05</v>
      </c>
      <c r="G302" s="177">
        <f>F302/D302*100</f>
        <v>56.463330395636333</v>
      </c>
      <c r="H302" s="178"/>
      <c r="I302" s="220"/>
      <c r="J302" s="215"/>
      <c r="K302" s="159"/>
      <c r="L302" s="34"/>
      <c r="M302" s="34"/>
    </row>
    <row r="303" spans="1:13" ht="15" customHeight="1" x14ac:dyDescent="0.3">
      <c r="A303" s="167"/>
      <c r="B303" s="70"/>
      <c r="C303" s="59" t="s">
        <v>228</v>
      </c>
      <c r="D303" s="160">
        <v>0</v>
      </c>
      <c r="E303" s="160">
        <v>0</v>
      </c>
      <c r="F303" s="160">
        <v>0</v>
      </c>
      <c r="G303" s="177">
        <v>0</v>
      </c>
      <c r="H303" s="178"/>
      <c r="I303" s="220"/>
      <c r="J303" s="215"/>
      <c r="K303" s="159"/>
      <c r="L303" s="34"/>
      <c r="M303" s="34"/>
    </row>
    <row r="304" spans="1:13" ht="15" customHeight="1" x14ac:dyDescent="0.3">
      <c r="A304" s="167"/>
      <c r="B304" s="70"/>
      <c r="C304" s="59" t="s">
        <v>161</v>
      </c>
      <c r="D304" s="160">
        <v>0</v>
      </c>
      <c r="E304" s="160">
        <v>0</v>
      </c>
      <c r="F304" s="160">
        <v>0</v>
      </c>
      <c r="G304" s="177">
        <v>0</v>
      </c>
      <c r="H304" s="178"/>
      <c r="I304" s="220"/>
      <c r="J304" s="215"/>
      <c r="K304" s="159"/>
      <c r="L304" s="34"/>
      <c r="M304" s="34"/>
    </row>
    <row r="305" spans="1:13" ht="15" customHeight="1" x14ac:dyDescent="0.3">
      <c r="A305" s="169"/>
      <c r="B305" s="76"/>
      <c r="C305" s="59" t="s">
        <v>160</v>
      </c>
      <c r="D305" s="160">
        <v>0</v>
      </c>
      <c r="E305" s="160">
        <v>0</v>
      </c>
      <c r="F305" s="160">
        <v>0</v>
      </c>
      <c r="G305" s="177">
        <v>0</v>
      </c>
      <c r="H305" s="181"/>
      <c r="I305" s="220"/>
      <c r="J305" s="215"/>
      <c r="K305" s="163"/>
      <c r="L305" s="34"/>
      <c r="M305" s="34"/>
    </row>
    <row r="306" spans="1:13" ht="18" customHeight="1" x14ac:dyDescent="0.3">
      <c r="A306" s="164" t="s">
        <v>376</v>
      </c>
      <c r="B306" s="62" t="s">
        <v>377</v>
      </c>
      <c r="C306" s="58" t="s">
        <v>162</v>
      </c>
      <c r="D306" s="64">
        <f>SUM(D307:D310)</f>
        <v>0</v>
      </c>
      <c r="E306" s="160">
        <v>0</v>
      </c>
      <c r="F306" s="160">
        <v>0</v>
      </c>
      <c r="G306" s="177">
        <v>0</v>
      </c>
      <c r="H306" s="174" t="s">
        <v>378</v>
      </c>
      <c r="I306" s="219" t="s">
        <v>95</v>
      </c>
      <c r="J306" s="219" t="s">
        <v>272</v>
      </c>
      <c r="K306" s="156" t="s">
        <v>353</v>
      </c>
      <c r="L306" s="33" t="s">
        <v>511</v>
      </c>
      <c r="M306" s="33">
        <v>826</v>
      </c>
    </row>
    <row r="307" spans="1:13" ht="15" customHeight="1" x14ac:dyDescent="0.3">
      <c r="A307" s="167"/>
      <c r="B307" s="70"/>
      <c r="C307" s="59" t="s">
        <v>226</v>
      </c>
      <c r="D307" s="160">
        <v>0</v>
      </c>
      <c r="E307" s="160">
        <v>0</v>
      </c>
      <c r="F307" s="160">
        <v>0</v>
      </c>
      <c r="G307" s="177">
        <v>0</v>
      </c>
      <c r="H307" s="178"/>
      <c r="I307" s="220"/>
      <c r="J307" s="34"/>
      <c r="K307" s="159"/>
      <c r="L307" s="34"/>
      <c r="M307" s="34"/>
    </row>
    <row r="308" spans="1:13" ht="15" customHeight="1" x14ac:dyDescent="0.3">
      <c r="A308" s="167"/>
      <c r="B308" s="70"/>
      <c r="C308" s="59" t="s">
        <v>228</v>
      </c>
      <c r="D308" s="160">
        <v>0</v>
      </c>
      <c r="E308" s="160">
        <v>0</v>
      </c>
      <c r="F308" s="160">
        <v>0</v>
      </c>
      <c r="G308" s="177">
        <v>0</v>
      </c>
      <c r="H308" s="178"/>
      <c r="I308" s="220"/>
      <c r="J308" s="34"/>
      <c r="K308" s="159"/>
      <c r="L308" s="34"/>
      <c r="M308" s="34"/>
    </row>
    <row r="309" spans="1:13" ht="15" customHeight="1" x14ac:dyDescent="0.3">
      <c r="A309" s="167"/>
      <c r="B309" s="70"/>
      <c r="C309" s="59" t="s">
        <v>161</v>
      </c>
      <c r="D309" s="160">
        <v>0</v>
      </c>
      <c r="E309" s="160">
        <v>0</v>
      </c>
      <c r="F309" s="160">
        <v>0</v>
      </c>
      <c r="G309" s="177">
        <v>0</v>
      </c>
      <c r="H309" s="178"/>
      <c r="I309" s="220"/>
      <c r="J309" s="34"/>
      <c r="K309" s="159"/>
      <c r="L309" s="34"/>
      <c r="M309" s="34"/>
    </row>
    <row r="310" spans="1:13" ht="36.75" customHeight="1" x14ac:dyDescent="0.3">
      <c r="A310" s="169"/>
      <c r="B310" s="76"/>
      <c r="C310" s="59" t="s">
        <v>160</v>
      </c>
      <c r="D310" s="160">
        <v>0</v>
      </c>
      <c r="E310" s="160">
        <v>0</v>
      </c>
      <c r="F310" s="160">
        <v>0</v>
      </c>
      <c r="G310" s="177">
        <v>0</v>
      </c>
      <c r="H310" s="181"/>
      <c r="I310" s="220"/>
      <c r="J310" s="34"/>
      <c r="K310" s="163"/>
      <c r="L310" s="34"/>
      <c r="M310" s="34"/>
    </row>
    <row r="311" spans="1:13" ht="25.5" customHeight="1" x14ac:dyDescent="0.3">
      <c r="A311" s="206" t="s">
        <v>183</v>
      </c>
      <c r="B311" s="165" t="s">
        <v>141</v>
      </c>
      <c r="C311" s="58" t="s">
        <v>162</v>
      </c>
      <c r="D311" s="64">
        <f>SUM(D312:D315)</f>
        <v>52319.167999999998</v>
      </c>
      <c r="E311" s="64">
        <f t="shared" ref="E311:G311" si="30">SUM(E312:E315)</f>
        <v>32915.055999999997</v>
      </c>
      <c r="F311" s="64">
        <f t="shared" si="30"/>
        <v>32744.424999999999</v>
      </c>
      <c r="G311" s="173">
        <f t="shared" si="30"/>
        <v>62.58590541806781</v>
      </c>
      <c r="H311" s="174"/>
      <c r="I311" s="221" t="s">
        <v>224</v>
      </c>
      <c r="J311" s="207">
        <v>3</v>
      </c>
      <c r="K311" s="156" t="s">
        <v>379</v>
      </c>
      <c r="L311" s="33"/>
      <c r="M311" s="33">
        <v>826</v>
      </c>
    </row>
    <row r="312" spans="1:13" ht="22.5" customHeight="1" x14ac:dyDescent="0.3">
      <c r="A312" s="208"/>
      <c r="B312" s="168"/>
      <c r="C312" s="59" t="s">
        <v>226</v>
      </c>
      <c r="D312" s="160">
        <f>D317+D322</f>
        <v>52319.167999999998</v>
      </c>
      <c r="E312" s="160">
        <f t="shared" ref="D312:H315" si="31">E317+E322</f>
        <v>32915.055999999997</v>
      </c>
      <c r="F312" s="160">
        <f t="shared" si="31"/>
        <v>32744.424999999999</v>
      </c>
      <c r="G312" s="177">
        <f>F312/D312*100</f>
        <v>62.58590541806781</v>
      </c>
      <c r="H312" s="178"/>
      <c r="I312" s="166" t="s">
        <v>227</v>
      </c>
      <c r="J312" s="142">
        <v>0</v>
      </c>
      <c r="K312" s="159"/>
      <c r="L312" s="34"/>
      <c r="M312" s="34"/>
    </row>
    <row r="313" spans="1:13" ht="21.75" customHeight="1" x14ac:dyDescent="0.3">
      <c r="A313" s="208"/>
      <c r="B313" s="168"/>
      <c r="C313" s="59" t="s">
        <v>228</v>
      </c>
      <c r="D313" s="160">
        <f t="shared" si="31"/>
        <v>0</v>
      </c>
      <c r="E313" s="160">
        <f t="shared" si="31"/>
        <v>0</v>
      </c>
      <c r="F313" s="160">
        <f t="shared" si="31"/>
        <v>0</v>
      </c>
      <c r="G313" s="177">
        <f t="shared" si="31"/>
        <v>0</v>
      </c>
      <c r="H313" s="178"/>
      <c r="I313" s="166" t="s">
        <v>229</v>
      </c>
      <c r="J313" s="142">
        <v>3</v>
      </c>
      <c r="K313" s="159"/>
      <c r="L313" s="34"/>
      <c r="M313" s="34"/>
    </row>
    <row r="314" spans="1:13" ht="20.25" customHeight="1" x14ac:dyDescent="0.3">
      <c r="A314" s="208"/>
      <c r="B314" s="168"/>
      <c r="C314" s="59" t="s">
        <v>161</v>
      </c>
      <c r="D314" s="160">
        <f t="shared" si="31"/>
        <v>0</v>
      </c>
      <c r="E314" s="160">
        <f t="shared" si="31"/>
        <v>0</v>
      </c>
      <c r="F314" s="160">
        <f t="shared" si="31"/>
        <v>0</v>
      </c>
      <c r="G314" s="177">
        <f t="shared" si="31"/>
        <v>0</v>
      </c>
      <c r="H314" s="178"/>
      <c r="I314" s="166" t="s">
        <v>230</v>
      </c>
      <c r="J314" s="142">
        <v>0</v>
      </c>
      <c r="K314" s="159"/>
      <c r="L314" s="34"/>
      <c r="M314" s="34"/>
    </row>
    <row r="315" spans="1:13" ht="20.25" customHeight="1" x14ac:dyDescent="0.3">
      <c r="A315" s="210"/>
      <c r="B315" s="170"/>
      <c r="C315" s="59" t="s">
        <v>160</v>
      </c>
      <c r="D315" s="160">
        <f t="shared" si="31"/>
        <v>0</v>
      </c>
      <c r="E315" s="160">
        <f t="shared" si="31"/>
        <v>0</v>
      </c>
      <c r="F315" s="160">
        <f t="shared" si="31"/>
        <v>0</v>
      </c>
      <c r="G315" s="177">
        <f t="shared" si="31"/>
        <v>0</v>
      </c>
      <c r="H315" s="181"/>
      <c r="I315" s="166" t="s">
        <v>231</v>
      </c>
      <c r="J315" s="171">
        <f>(J312+0.5*J313)/J311</f>
        <v>0.5</v>
      </c>
      <c r="K315" s="163"/>
      <c r="L315" s="34"/>
      <c r="M315" s="34"/>
    </row>
    <row r="316" spans="1:13" ht="38.25" customHeight="1" x14ac:dyDescent="0.3">
      <c r="A316" s="164" t="s">
        <v>380</v>
      </c>
      <c r="B316" s="165" t="s">
        <v>381</v>
      </c>
      <c r="C316" s="58" t="s">
        <v>162</v>
      </c>
      <c r="D316" s="160">
        <f>SUM(D317:D320)</f>
        <v>51686.127999999997</v>
      </c>
      <c r="E316" s="160">
        <f t="shared" ref="E316:F316" si="32">SUM(E317:E320)</f>
        <v>32632.429</v>
      </c>
      <c r="F316" s="160">
        <f t="shared" si="32"/>
        <v>32463.3</v>
      </c>
      <c r="G316" s="177">
        <f>F316/D316*100</f>
        <v>62.808535396576815</v>
      </c>
      <c r="H316" s="174" t="s">
        <v>382</v>
      </c>
      <c r="I316" s="222" t="s">
        <v>445</v>
      </c>
      <c r="J316" s="212" t="s">
        <v>272</v>
      </c>
      <c r="K316" s="156" t="s">
        <v>379</v>
      </c>
      <c r="L316" s="67" t="s">
        <v>446</v>
      </c>
      <c r="M316" s="33">
        <v>826</v>
      </c>
    </row>
    <row r="317" spans="1:13" ht="20.25" customHeight="1" x14ac:dyDescent="0.3">
      <c r="A317" s="167"/>
      <c r="B317" s="168"/>
      <c r="C317" s="59" t="s">
        <v>226</v>
      </c>
      <c r="D317" s="160">
        <v>51686.127999999997</v>
      </c>
      <c r="E317" s="160">
        <v>32632.429</v>
      </c>
      <c r="F317" s="160">
        <v>32463.3</v>
      </c>
      <c r="G317" s="177">
        <f>G316</f>
        <v>62.808535396576815</v>
      </c>
      <c r="H317" s="178"/>
      <c r="I317" s="223"/>
      <c r="J317" s="224"/>
      <c r="K317" s="159"/>
      <c r="L317" s="216"/>
      <c r="M317" s="34"/>
    </row>
    <row r="318" spans="1:13" ht="15" customHeight="1" x14ac:dyDescent="0.3">
      <c r="A318" s="167"/>
      <c r="B318" s="168"/>
      <c r="C318" s="59" t="s">
        <v>228</v>
      </c>
      <c r="D318" s="160">
        <v>0</v>
      </c>
      <c r="E318" s="160">
        <v>0</v>
      </c>
      <c r="F318" s="160">
        <v>0</v>
      </c>
      <c r="G318" s="177">
        <v>0</v>
      </c>
      <c r="H318" s="178"/>
      <c r="I318" s="223"/>
      <c r="J318" s="224"/>
      <c r="K318" s="159"/>
      <c r="L318" s="216"/>
      <c r="M318" s="34"/>
    </row>
    <row r="319" spans="1:13" ht="15" customHeight="1" x14ac:dyDescent="0.3">
      <c r="A319" s="167"/>
      <c r="B319" s="168"/>
      <c r="C319" s="59" t="s">
        <v>161</v>
      </c>
      <c r="D319" s="160">
        <v>0</v>
      </c>
      <c r="E319" s="160">
        <v>0</v>
      </c>
      <c r="F319" s="160">
        <v>0</v>
      </c>
      <c r="G319" s="177">
        <v>0</v>
      </c>
      <c r="H319" s="178"/>
      <c r="I319" s="223"/>
      <c r="J319" s="224"/>
      <c r="K319" s="159"/>
      <c r="L319" s="216"/>
      <c r="M319" s="34"/>
    </row>
    <row r="320" spans="1:13" ht="187.5" customHeight="1" x14ac:dyDescent="0.3">
      <c r="A320" s="169"/>
      <c r="B320" s="170"/>
      <c r="C320" s="59" t="s">
        <v>160</v>
      </c>
      <c r="D320" s="160">
        <v>0</v>
      </c>
      <c r="E320" s="160">
        <v>0</v>
      </c>
      <c r="F320" s="160">
        <v>0</v>
      </c>
      <c r="G320" s="177">
        <v>0</v>
      </c>
      <c r="H320" s="181"/>
      <c r="I320" s="223"/>
      <c r="J320" s="224"/>
      <c r="K320" s="163"/>
      <c r="L320" s="218"/>
      <c r="M320" s="34"/>
    </row>
    <row r="321" spans="1:13" ht="33" customHeight="1" x14ac:dyDescent="0.3">
      <c r="A321" s="164" t="s">
        <v>383</v>
      </c>
      <c r="B321" s="165" t="s">
        <v>385</v>
      </c>
      <c r="C321" s="58" t="s">
        <v>162</v>
      </c>
      <c r="D321" s="64">
        <f>SUM(D322:D325)</f>
        <v>633.04</v>
      </c>
      <c r="E321" s="64">
        <f t="shared" ref="E321:G321" si="33">SUM(E322:E325)</f>
        <v>282.62700000000001</v>
      </c>
      <c r="F321" s="64">
        <f t="shared" si="33"/>
        <v>281.125</v>
      </c>
      <c r="G321" s="173">
        <f t="shared" si="33"/>
        <v>44.408726146846959</v>
      </c>
      <c r="H321" s="174" t="s">
        <v>386</v>
      </c>
      <c r="I321" s="219" t="s">
        <v>142</v>
      </c>
      <c r="J321" s="212" t="s">
        <v>272</v>
      </c>
      <c r="K321" s="156" t="s">
        <v>379</v>
      </c>
      <c r="L321" s="33" t="s">
        <v>96</v>
      </c>
      <c r="M321" s="33">
        <v>826</v>
      </c>
    </row>
    <row r="322" spans="1:13" ht="22.5" customHeight="1" x14ac:dyDescent="0.3">
      <c r="A322" s="167"/>
      <c r="B322" s="168"/>
      <c r="C322" s="59" t="s">
        <v>226</v>
      </c>
      <c r="D322" s="160">
        <v>633.04</v>
      </c>
      <c r="E322" s="160">
        <v>282.62700000000001</v>
      </c>
      <c r="F322" s="160">
        <v>281.125</v>
      </c>
      <c r="G322" s="82">
        <f>F322/D322*100</f>
        <v>44.408726146846959</v>
      </c>
      <c r="H322" s="178"/>
      <c r="I322" s="220"/>
      <c r="J322" s="224"/>
      <c r="K322" s="159"/>
      <c r="L322" s="220"/>
      <c r="M322" s="34"/>
    </row>
    <row r="323" spans="1:13" ht="15" customHeight="1" x14ac:dyDescent="0.3">
      <c r="A323" s="167"/>
      <c r="B323" s="168"/>
      <c r="C323" s="59" t="s">
        <v>228</v>
      </c>
      <c r="D323" s="160">
        <v>0</v>
      </c>
      <c r="E323" s="160">
        <v>0</v>
      </c>
      <c r="F323" s="160">
        <v>0</v>
      </c>
      <c r="G323" s="177">
        <v>0</v>
      </c>
      <c r="H323" s="178"/>
      <c r="I323" s="220"/>
      <c r="J323" s="224"/>
      <c r="K323" s="159"/>
      <c r="L323" s="220"/>
      <c r="M323" s="34"/>
    </row>
    <row r="324" spans="1:13" ht="20.25" customHeight="1" x14ac:dyDescent="0.3">
      <c r="A324" s="167"/>
      <c r="B324" s="168"/>
      <c r="C324" s="59" t="s">
        <v>161</v>
      </c>
      <c r="D324" s="160">
        <v>0</v>
      </c>
      <c r="E324" s="160">
        <v>0</v>
      </c>
      <c r="F324" s="160">
        <v>0</v>
      </c>
      <c r="G324" s="177">
        <v>0</v>
      </c>
      <c r="H324" s="178"/>
      <c r="I324" s="220"/>
      <c r="J324" s="224"/>
      <c r="K324" s="159"/>
      <c r="L324" s="220"/>
      <c r="M324" s="34"/>
    </row>
    <row r="325" spans="1:13" ht="15" customHeight="1" x14ac:dyDescent="0.3">
      <c r="A325" s="169"/>
      <c r="B325" s="170"/>
      <c r="C325" s="59" t="s">
        <v>160</v>
      </c>
      <c r="D325" s="160">
        <v>0</v>
      </c>
      <c r="E325" s="160">
        <v>0</v>
      </c>
      <c r="F325" s="160">
        <v>0</v>
      </c>
      <c r="G325" s="177">
        <v>0</v>
      </c>
      <c r="H325" s="181"/>
      <c r="I325" s="220"/>
      <c r="J325" s="224"/>
      <c r="K325" s="163"/>
      <c r="L325" s="220"/>
      <c r="M325" s="34"/>
    </row>
    <row r="326" spans="1:13" ht="42.75" customHeight="1" x14ac:dyDescent="0.3">
      <c r="A326" s="164" t="s">
        <v>387</v>
      </c>
      <c r="B326" s="165" t="s">
        <v>388</v>
      </c>
      <c r="C326" s="58" t="s">
        <v>162</v>
      </c>
      <c r="D326" s="64">
        <f>SUM(D327:D330)</f>
        <v>0</v>
      </c>
      <c r="E326" s="160">
        <v>0</v>
      </c>
      <c r="F326" s="160">
        <v>0</v>
      </c>
      <c r="G326" s="177">
        <v>0</v>
      </c>
      <c r="H326" s="94" t="s">
        <v>389</v>
      </c>
      <c r="I326" s="191" t="s">
        <v>447</v>
      </c>
      <c r="J326" s="219" t="s">
        <v>272</v>
      </c>
      <c r="K326" s="156" t="s">
        <v>379</v>
      </c>
      <c r="L326" s="33" t="s">
        <v>508</v>
      </c>
      <c r="M326" s="33">
        <v>826</v>
      </c>
    </row>
    <row r="327" spans="1:13" ht="28.5" customHeight="1" x14ac:dyDescent="0.3">
      <c r="A327" s="167"/>
      <c r="B327" s="168"/>
      <c r="C327" s="59" t="s">
        <v>226</v>
      </c>
      <c r="D327" s="160">
        <v>0</v>
      </c>
      <c r="E327" s="160">
        <v>0</v>
      </c>
      <c r="F327" s="160">
        <v>0</v>
      </c>
      <c r="G327" s="177">
        <v>0</v>
      </c>
      <c r="H327" s="178"/>
      <c r="I327" s="200"/>
      <c r="J327" s="34"/>
      <c r="K327" s="159"/>
      <c r="L327" s="34"/>
      <c r="M327" s="34"/>
    </row>
    <row r="328" spans="1:13" ht="28.5" customHeight="1" x14ac:dyDescent="0.3">
      <c r="A328" s="167"/>
      <c r="B328" s="168"/>
      <c r="C328" s="59" t="s">
        <v>228</v>
      </c>
      <c r="D328" s="160">
        <v>0</v>
      </c>
      <c r="E328" s="160">
        <v>0</v>
      </c>
      <c r="F328" s="160">
        <v>0</v>
      </c>
      <c r="G328" s="177">
        <v>0</v>
      </c>
      <c r="H328" s="178"/>
      <c r="I328" s="200"/>
      <c r="J328" s="34"/>
      <c r="K328" s="159"/>
      <c r="L328" s="34"/>
      <c r="M328" s="34"/>
    </row>
    <row r="329" spans="1:13" ht="27" customHeight="1" x14ac:dyDescent="0.3">
      <c r="A329" s="167"/>
      <c r="B329" s="168"/>
      <c r="C329" s="59" t="s">
        <v>161</v>
      </c>
      <c r="D329" s="160">
        <v>0</v>
      </c>
      <c r="E329" s="160">
        <v>0</v>
      </c>
      <c r="F329" s="160">
        <v>0</v>
      </c>
      <c r="G329" s="177">
        <v>0</v>
      </c>
      <c r="H329" s="178"/>
      <c r="I329" s="200"/>
      <c r="J329" s="34"/>
      <c r="K329" s="159"/>
      <c r="L329" s="34"/>
      <c r="M329" s="34"/>
    </row>
    <row r="330" spans="1:13" x14ac:dyDescent="0.3">
      <c r="A330" s="169"/>
      <c r="B330" s="170"/>
      <c r="C330" s="59" t="s">
        <v>160</v>
      </c>
      <c r="D330" s="160">
        <v>0</v>
      </c>
      <c r="E330" s="160">
        <v>0</v>
      </c>
      <c r="F330" s="160">
        <v>0</v>
      </c>
      <c r="G330" s="177">
        <v>0</v>
      </c>
      <c r="H330" s="181"/>
      <c r="I330" s="204"/>
      <c r="J330" s="34"/>
      <c r="K330" s="163"/>
      <c r="L330" s="34"/>
      <c r="M330" s="34"/>
    </row>
    <row r="331" spans="1:13" s="24" customFormat="1" ht="18.75" customHeight="1" x14ac:dyDescent="0.25">
      <c r="A331" s="164" t="s">
        <v>390</v>
      </c>
      <c r="B331" s="225" t="s">
        <v>186</v>
      </c>
      <c r="C331" s="63" t="s">
        <v>162</v>
      </c>
      <c r="D331" s="64">
        <f>SUM(D332:D335)</f>
        <v>340506.5</v>
      </c>
      <c r="E331" s="64">
        <f>SUM(E332:E335)</f>
        <v>83775.009999999995</v>
      </c>
      <c r="F331" s="64">
        <f>SUM(F332:F335)</f>
        <v>83775.009999999995</v>
      </c>
      <c r="G331" s="226">
        <f>F331/D331</f>
        <v>0.24603057504041773</v>
      </c>
      <c r="H331" s="30"/>
      <c r="I331" s="37" t="s">
        <v>224</v>
      </c>
      <c r="J331" s="25">
        <f>SUM(J332:J334)</f>
        <v>28</v>
      </c>
      <c r="K331" s="156" t="s">
        <v>391</v>
      </c>
      <c r="L331" s="30"/>
      <c r="M331" s="30">
        <v>827</v>
      </c>
    </row>
    <row r="332" spans="1:13" s="24" customFormat="1" ht="18.75" customHeight="1" x14ac:dyDescent="0.25">
      <c r="A332" s="167"/>
      <c r="B332" s="227"/>
      <c r="C332" s="71" t="s">
        <v>226</v>
      </c>
      <c r="D332" s="160">
        <f t="shared" ref="D332:F335" si="34">D337+D387+D402+D437+D467+D492</f>
        <v>52826.400000000001</v>
      </c>
      <c r="E332" s="160">
        <f t="shared" si="34"/>
        <v>6830.38</v>
      </c>
      <c r="F332" s="160">
        <f t="shared" si="34"/>
        <v>6830.38</v>
      </c>
      <c r="G332" s="226">
        <f>F332/D332</f>
        <v>0.12929860827162176</v>
      </c>
      <c r="H332" s="31"/>
      <c r="I332" s="37" t="s">
        <v>227</v>
      </c>
      <c r="J332" s="25">
        <f>J337+J387+J402+J437+J467+J492</f>
        <v>6</v>
      </c>
      <c r="K332" s="159"/>
      <c r="L332" s="31"/>
      <c r="M332" s="31"/>
    </row>
    <row r="333" spans="1:13" s="24" customFormat="1" ht="18.75" customHeight="1" x14ac:dyDescent="0.25">
      <c r="A333" s="167"/>
      <c r="B333" s="227"/>
      <c r="C333" s="71" t="s">
        <v>228</v>
      </c>
      <c r="D333" s="160">
        <f t="shared" si="34"/>
        <v>103836.3</v>
      </c>
      <c r="E333" s="160">
        <f t="shared" si="34"/>
        <v>7093.43</v>
      </c>
      <c r="F333" s="160">
        <f t="shared" si="34"/>
        <v>7093.43</v>
      </c>
      <c r="G333" s="226">
        <f>F333/D333</f>
        <v>6.8313585903966148E-2</v>
      </c>
      <c r="H333" s="31"/>
      <c r="I333" s="37" t="s">
        <v>229</v>
      </c>
      <c r="J333" s="25">
        <f>J338+J388+J403+J438+J468+J493</f>
        <v>17</v>
      </c>
      <c r="K333" s="159"/>
      <c r="L333" s="31"/>
      <c r="M333" s="31"/>
    </row>
    <row r="334" spans="1:13" s="24" customFormat="1" ht="18.75" customHeight="1" x14ac:dyDescent="0.25">
      <c r="A334" s="167"/>
      <c r="B334" s="227"/>
      <c r="C334" s="71" t="s">
        <v>161</v>
      </c>
      <c r="D334" s="160">
        <f t="shared" si="34"/>
        <v>0</v>
      </c>
      <c r="E334" s="160">
        <f t="shared" si="34"/>
        <v>0</v>
      </c>
      <c r="F334" s="160">
        <f t="shared" si="34"/>
        <v>0</v>
      </c>
      <c r="G334" s="226" t="e">
        <f>F334/D334</f>
        <v>#DIV/0!</v>
      </c>
      <c r="H334" s="31"/>
      <c r="I334" s="37" t="s">
        <v>230</v>
      </c>
      <c r="J334" s="25">
        <f>J339+J389+J404+J439+J469+J494</f>
        <v>5</v>
      </c>
      <c r="K334" s="159"/>
      <c r="L334" s="31"/>
      <c r="M334" s="31"/>
    </row>
    <row r="335" spans="1:13" s="24" customFormat="1" ht="18.75" customHeight="1" x14ac:dyDescent="0.25">
      <c r="A335" s="169"/>
      <c r="B335" s="228"/>
      <c r="C335" s="71" t="s">
        <v>160</v>
      </c>
      <c r="D335" s="160">
        <f t="shared" si="34"/>
        <v>183843.8</v>
      </c>
      <c r="E335" s="160">
        <f t="shared" si="34"/>
        <v>69851.199999999997</v>
      </c>
      <c r="F335" s="160">
        <f t="shared" si="34"/>
        <v>69851.199999999997</v>
      </c>
      <c r="G335" s="226">
        <f t="shared" ref="G335:G398" si="35">F335/D335</f>
        <v>0.37994863030463905</v>
      </c>
      <c r="H335" s="32"/>
      <c r="I335" s="37" t="s">
        <v>231</v>
      </c>
      <c r="J335" s="65">
        <f>(J332+J333/2)/J331</f>
        <v>0.5178571428571429</v>
      </c>
      <c r="K335" s="163"/>
      <c r="L335" s="32"/>
      <c r="M335" s="32"/>
    </row>
    <row r="336" spans="1:13" s="24" customFormat="1" ht="30" customHeight="1" x14ac:dyDescent="0.25">
      <c r="A336" s="164" t="s">
        <v>187</v>
      </c>
      <c r="B336" s="225" t="s">
        <v>392</v>
      </c>
      <c r="C336" s="229" t="s">
        <v>162</v>
      </c>
      <c r="D336" s="64">
        <f>SUM(D337:D340)</f>
        <v>0</v>
      </c>
      <c r="E336" s="64">
        <f>SUM(E337:E340)</f>
        <v>0</v>
      </c>
      <c r="F336" s="64">
        <f>SUM(F337:F340)</f>
        <v>0</v>
      </c>
      <c r="G336" s="226" t="e">
        <f t="shared" si="35"/>
        <v>#DIV/0!</v>
      </c>
      <c r="H336" s="30" t="s">
        <v>393</v>
      </c>
      <c r="I336" s="37" t="s">
        <v>224</v>
      </c>
      <c r="J336" s="25">
        <f>SUM(J337:J339)</f>
        <v>9</v>
      </c>
      <c r="K336" s="156" t="s">
        <v>394</v>
      </c>
      <c r="L336" s="30"/>
      <c r="M336" s="30">
        <v>827</v>
      </c>
    </row>
    <row r="337" spans="1:13" s="24" customFormat="1" ht="30" customHeight="1" x14ac:dyDescent="0.25">
      <c r="A337" s="167"/>
      <c r="B337" s="227"/>
      <c r="C337" s="71" t="s">
        <v>226</v>
      </c>
      <c r="D337" s="64">
        <f>D342+D347+D352+D357+D362+D367+D372+D377+D382</f>
        <v>0</v>
      </c>
      <c r="E337" s="64">
        <f t="shared" ref="E337:F337" si="36">E342+E347+E352+E357+E362+E367+E372+E377+E382</f>
        <v>0</v>
      </c>
      <c r="F337" s="64">
        <f t="shared" si="36"/>
        <v>0</v>
      </c>
      <c r="G337" s="226" t="e">
        <f t="shared" si="35"/>
        <v>#DIV/0!</v>
      </c>
      <c r="H337" s="31"/>
      <c r="I337" s="37" t="s">
        <v>227</v>
      </c>
      <c r="J337" s="25">
        <v>2</v>
      </c>
      <c r="K337" s="159"/>
      <c r="L337" s="31"/>
      <c r="M337" s="31"/>
    </row>
    <row r="338" spans="1:13" s="24" customFormat="1" ht="30" customHeight="1" x14ac:dyDescent="0.25">
      <c r="A338" s="167"/>
      <c r="B338" s="227"/>
      <c r="C338" s="71" t="s">
        <v>228</v>
      </c>
      <c r="D338" s="64">
        <f t="shared" ref="D338:F340" si="37">D343+D348+D353+D358+D363+D368+D373+D378+D383</f>
        <v>0</v>
      </c>
      <c r="E338" s="64">
        <f t="shared" si="37"/>
        <v>0</v>
      </c>
      <c r="F338" s="64">
        <f t="shared" si="37"/>
        <v>0</v>
      </c>
      <c r="G338" s="226" t="e">
        <f t="shared" si="35"/>
        <v>#DIV/0!</v>
      </c>
      <c r="H338" s="31"/>
      <c r="I338" s="37" t="s">
        <v>229</v>
      </c>
      <c r="J338" s="25">
        <v>5</v>
      </c>
      <c r="K338" s="159"/>
      <c r="L338" s="31"/>
      <c r="M338" s="31"/>
    </row>
    <row r="339" spans="1:13" s="24" customFormat="1" ht="30" customHeight="1" x14ac:dyDescent="0.25">
      <c r="A339" s="167"/>
      <c r="B339" s="227"/>
      <c r="C339" s="71" t="s">
        <v>161</v>
      </c>
      <c r="D339" s="64">
        <f t="shared" si="37"/>
        <v>0</v>
      </c>
      <c r="E339" s="64">
        <f t="shared" si="37"/>
        <v>0</v>
      </c>
      <c r="F339" s="64">
        <f t="shared" si="37"/>
        <v>0</v>
      </c>
      <c r="G339" s="226" t="e">
        <f t="shared" si="35"/>
        <v>#DIV/0!</v>
      </c>
      <c r="H339" s="31"/>
      <c r="I339" s="37" t="s">
        <v>230</v>
      </c>
      <c r="J339" s="25">
        <v>2</v>
      </c>
      <c r="K339" s="159"/>
      <c r="L339" s="31"/>
      <c r="M339" s="31"/>
    </row>
    <row r="340" spans="1:13" s="24" customFormat="1" ht="30" customHeight="1" x14ac:dyDescent="0.25">
      <c r="A340" s="169"/>
      <c r="B340" s="228"/>
      <c r="C340" s="71" t="s">
        <v>160</v>
      </c>
      <c r="D340" s="64">
        <f t="shared" si="37"/>
        <v>0</v>
      </c>
      <c r="E340" s="64">
        <f t="shared" si="37"/>
        <v>0</v>
      </c>
      <c r="F340" s="64">
        <f t="shared" si="37"/>
        <v>0</v>
      </c>
      <c r="G340" s="226" t="e">
        <f t="shared" si="35"/>
        <v>#DIV/0!</v>
      </c>
      <c r="H340" s="32"/>
      <c r="I340" s="37" t="s">
        <v>231</v>
      </c>
      <c r="J340" s="65">
        <f>(J337+J338/2)/J336</f>
        <v>0.5</v>
      </c>
      <c r="K340" s="163"/>
      <c r="L340" s="32"/>
      <c r="M340" s="32"/>
    </row>
    <row r="341" spans="1:13" s="24" customFormat="1" ht="22.5" customHeight="1" x14ac:dyDescent="0.25">
      <c r="A341" s="164" t="s">
        <v>395</v>
      </c>
      <c r="B341" s="225" t="s">
        <v>397</v>
      </c>
      <c r="C341" s="229" t="s">
        <v>162</v>
      </c>
      <c r="D341" s="64">
        <f>SUM(D342:D345)</f>
        <v>0</v>
      </c>
      <c r="E341" s="64">
        <f>SUM(E342:E345)</f>
        <v>0</v>
      </c>
      <c r="F341" s="64">
        <f>SUM(F342:F345)</f>
        <v>0</v>
      </c>
      <c r="G341" s="226" t="e">
        <f t="shared" si="35"/>
        <v>#DIV/0!</v>
      </c>
      <c r="H341" s="30" t="s">
        <v>398</v>
      </c>
      <c r="I341" s="62" t="s">
        <v>463</v>
      </c>
      <c r="J341" s="30" t="s">
        <v>272</v>
      </c>
      <c r="K341" s="156" t="s">
        <v>399</v>
      </c>
      <c r="L341" s="62" t="s">
        <v>130</v>
      </c>
      <c r="M341" s="30">
        <v>827</v>
      </c>
    </row>
    <row r="342" spans="1:13" s="24" customFormat="1" ht="22.5" customHeight="1" x14ac:dyDescent="0.25">
      <c r="A342" s="167"/>
      <c r="B342" s="227"/>
      <c r="C342" s="71" t="s">
        <v>226</v>
      </c>
      <c r="D342" s="64">
        <v>0</v>
      </c>
      <c r="E342" s="64">
        <v>0</v>
      </c>
      <c r="F342" s="64">
        <v>0</v>
      </c>
      <c r="G342" s="226" t="e">
        <f t="shared" si="35"/>
        <v>#DIV/0!</v>
      </c>
      <c r="H342" s="31"/>
      <c r="I342" s="70"/>
      <c r="J342" s="31"/>
      <c r="K342" s="159"/>
      <c r="L342" s="70"/>
      <c r="M342" s="31"/>
    </row>
    <row r="343" spans="1:13" s="24" customFormat="1" ht="22.5" customHeight="1" x14ac:dyDescent="0.25">
      <c r="A343" s="167"/>
      <c r="B343" s="227"/>
      <c r="C343" s="71" t="s">
        <v>228</v>
      </c>
      <c r="D343" s="64">
        <v>0</v>
      </c>
      <c r="E343" s="64">
        <v>0</v>
      </c>
      <c r="F343" s="64">
        <v>0</v>
      </c>
      <c r="G343" s="226" t="e">
        <f t="shared" si="35"/>
        <v>#DIV/0!</v>
      </c>
      <c r="H343" s="31"/>
      <c r="I343" s="70"/>
      <c r="J343" s="31"/>
      <c r="K343" s="159"/>
      <c r="L343" s="70"/>
      <c r="M343" s="31"/>
    </row>
    <row r="344" spans="1:13" s="24" customFormat="1" ht="22.5" customHeight="1" x14ac:dyDescent="0.25">
      <c r="A344" s="167"/>
      <c r="B344" s="227"/>
      <c r="C344" s="71" t="s">
        <v>161</v>
      </c>
      <c r="D344" s="64">
        <v>0</v>
      </c>
      <c r="E344" s="64">
        <v>0</v>
      </c>
      <c r="F344" s="64">
        <v>0</v>
      </c>
      <c r="G344" s="226" t="e">
        <f t="shared" si="35"/>
        <v>#DIV/0!</v>
      </c>
      <c r="H344" s="31"/>
      <c r="I344" s="70"/>
      <c r="J344" s="31"/>
      <c r="K344" s="159"/>
      <c r="L344" s="70"/>
      <c r="M344" s="31"/>
    </row>
    <row r="345" spans="1:13" s="24" customFormat="1" ht="22.5" customHeight="1" x14ac:dyDescent="0.25">
      <c r="A345" s="169"/>
      <c r="B345" s="228"/>
      <c r="C345" s="71" t="s">
        <v>160</v>
      </c>
      <c r="D345" s="64">
        <v>0</v>
      </c>
      <c r="E345" s="64">
        <v>0</v>
      </c>
      <c r="F345" s="64">
        <v>0</v>
      </c>
      <c r="G345" s="226" t="e">
        <f t="shared" si="35"/>
        <v>#DIV/0!</v>
      </c>
      <c r="H345" s="32"/>
      <c r="I345" s="76"/>
      <c r="J345" s="32"/>
      <c r="K345" s="163"/>
      <c r="L345" s="76"/>
      <c r="M345" s="32"/>
    </row>
    <row r="346" spans="1:13" s="24" customFormat="1" ht="36" customHeight="1" x14ac:dyDescent="0.25">
      <c r="A346" s="164" t="s">
        <v>396</v>
      </c>
      <c r="B346" s="225" t="s">
        <v>401</v>
      </c>
      <c r="C346" s="229" t="s">
        <v>162</v>
      </c>
      <c r="D346" s="64">
        <f>SUM(D347:D350)</f>
        <v>0</v>
      </c>
      <c r="E346" s="64">
        <f>SUM(E347:E350)</f>
        <v>0</v>
      </c>
      <c r="F346" s="64">
        <f>SUM(F347:F350)</f>
        <v>0</v>
      </c>
      <c r="G346" s="226" t="e">
        <f t="shared" si="35"/>
        <v>#DIV/0!</v>
      </c>
      <c r="H346" s="30" t="s">
        <v>402</v>
      </c>
      <c r="I346" s="91" t="s">
        <v>131</v>
      </c>
      <c r="J346" s="94" t="s">
        <v>244</v>
      </c>
      <c r="K346" s="156" t="s">
        <v>193</v>
      </c>
      <c r="L346" s="62"/>
      <c r="M346" s="30">
        <v>827</v>
      </c>
    </row>
    <row r="347" spans="1:13" s="24" customFormat="1" ht="36" customHeight="1" x14ac:dyDescent="0.25">
      <c r="A347" s="167"/>
      <c r="B347" s="227"/>
      <c r="C347" s="71" t="s">
        <v>226</v>
      </c>
      <c r="D347" s="64">
        <v>0</v>
      </c>
      <c r="E347" s="64">
        <v>0</v>
      </c>
      <c r="F347" s="64">
        <v>0</v>
      </c>
      <c r="G347" s="226" t="e">
        <f t="shared" si="35"/>
        <v>#DIV/0!</v>
      </c>
      <c r="H347" s="31"/>
      <c r="I347" s="230"/>
      <c r="J347" s="113"/>
      <c r="K347" s="159"/>
      <c r="L347" s="70"/>
      <c r="M347" s="31"/>
    </row>
    <row r="348" spans="1:13" s="24" customFormat="1" ht="36" customHeight="1" x14ac:dyDescent="0.25">
      <c r="A348" s="167"/>
      <c r="B348" s="227"/>
      <c r="C348" s="71" t="s">
        <v>228</v>
      </c>
      <c r="D348" s="64">
        <v>0</v>
      </c>
      <c r="E348" s="64">
        <v>0</v>
      </c>
      <c r="F348" s="64">
        <v>0</v>
      </c>
      <c r="G348" s="226" t="e">
        <f t="shared" si="35"/>
        <v>#DIV/0!</v>
      </c>
      <c r="H348" s="31"/>
      <c r="I348" s="230"/>
      <c r="J348" s="113"/>
      <c r="K348" s="159"/>
      <c r="L348" s="70"/>
      <c r="M348" s="31"/>
    </row>
    <row r="349" spans="1:13" s="24" customFormat="1" ht="36" customHeight="1" x14ac:dyDescent="0.25">
      <c r="A349" s="167"/>
      <c r="B349" s="227"/>
      <c r="C349" s="71" t="s">
        <v>161</v>
      </c>
      <c r="D349" s="64">
        <v>0</v>
      </c>
      <c r="E349" s="64">
        <v>0</v>
      </c>
      <c r="F349" s="64">
        <v>0</v>
      </c>
      <c r="G349" s="226" t="e">
        <f t="shared" si="35"/>
        <v>#DIV/0!</v>
      </c>
      <c r="H349" s="31"/>
      <c r="I349" s="230"/>
      <c r="J349" s="113"/>
      <c r="K349" s="159"/>
      <c r="L349" s="70"/>
      <c r="M349" s="31"/>
    </row>
    <row r="350" spans="1:13" s="24" customFormat="1" ht="36" customHeight="1" x14ac:dyDescent="0.25">
      <c r="A350" s="169"/>
      <c r="B350" s="228"/>
      <c r="C350" s="71" t="s">
        <v>160</v>
      </c>
      <c r="D350" s="64">
        <v>0</v>
      </c>
      <c r="E350" s="64">
        <v>0</v>
      </c>
      <c r="F350" s="64">
        <v>0</v>
      </c>
      <c r="G350" s="226" t="e">
        <f t="shared" si="35"/>
        <v>#DIV/0!</v>
      </c>
      <c r="H350" s="32"/>
      <c r="I350" s="231"/>
      <c r="J350" s="115"/>
      <c r="K350" s="163"/>
      <c r="L350" s="76"/>
      <c r="M350" s="32"/>
    </row>
    <row r="351" spans="1:13" s="24" customFormat="1" ht="19.5" customHeight="1" x14ac:dyDescent="0.25">
      <c r="A351" s="164" t="s">
        <v>400</v>
      </c>
      <c r="B351" s="225" t="s">
        <v>404</v>
      </c>
      <c r="C351" s="229" t="s">
        <v>162</v>
      </c>
      <c r="D351" s="64">
        <f>SUM(D352:D355)</f>
        <v>0</v>
      </c>
      <c r="E351" s="64">
        <f>SUM(E352:E355)</f>
        <v>0</v>
      </c>
      <c r="F351" s="64">
        <f>SUM(F352:F355)</f>
        <v>0</v>
      </c>
      <c r="G351" s="226" t="e">
        <f t="shared" si="35"/>
        <v>#DIV/0!</v>
      </c>
      <c r="H351" s="30" t="s">
        <v>405</v>
      </c>
      <c r="I351" s="62"/>
      <c r="J351" s="30" t="s">
        <v>298</v>
      </c>
      <c r="K351" s="156" t="s">
        <v>193</v>
      </c>
      <c r="L351" s="62" t="s">
        <v>129</v>
      </c>
      <c r="M351" s="30">
        <v>827</v>
      </c>
    </row>
    <row r="352" spans="1:13" s="24" customFormat="1" ht="19.5" customHeight="1" x14ac:dyDescent="0.25">
      <c r="A352" s="167"/>
      <c r="B352" s="227"/>
      <c r="C352" s="71" t="s">
        <v>226</v>
      </c>
      <c r="D352" s="64">
        <v>0</v>
      </c>
      <c r="E352" s="64">
        <v>0</v>
      </c>
      <c r="F352" s="64">
        <v>0</v>
      </c>
      <c r="G352" s="226" t="e">
        <f t="shared" si="35"/>
        <v>#DIV/0!</v>
      </c>
      <c r="H352" s="31"/>
      <c r="I352" s="70"/>
      <c r="J352" s="31"/>
      <c r="K352" s="159"/>
      <c r="L352" s="70"/>
      <c r="M352" s="31"/>
    </row>
    <row r="353" spans="1:13" s="24" customFormat="1" ht="19.5" customHeight="1" x14ac:dyDescent="0.25">
      <c r="A353" s="167"/>
      <c r="B353" s="227"/>
      <c r="C353" s="71" t="s">
        <v>228</v>
      </c>
      <c r="D353" s="64">
        <v>0</v>
      </c>
      <c r="E353" s="64">
        <v>0</v>
      </c>
      <c r="F353" s="64">
        <v>0</v>
      </c>
      <c r="G353" s="226" t="e">
        <f t="shared" si="35"/>
        <v>#DIV/0!</v>
      </c>
      <c r="H353" s="31"/>
      <c r="I353" s="70"/>
      <c r="J353" s="31"/>
      <c r="K353" s="159"/>
      <c r="L353" s="70"/>
      <c r="M353" s="31"/>
    </row>
    <row r="354" spans="1:13" s="24" customFormat="1" ht="19.5" customHeight="1" x14ac:dyDescent="0.25">
      <c r="A354" s="167"/>
      <c r="B354" s="227"/>
      <c r="C354" s="71" t="s">
        <v>161</v>
      </c>
      <c r="D354" s="64">
        <v>0</v>
      </c>
      <c r="E354" s="64">
        <v>0</v>
      </c>
      <c r="F354" s="64">
        <v>0</v>
      </c>
      <c r="G354" s="226" t="e">
        <f t="shared" si="35"/>
        <v>#DIV/0!</v>
      </c>
      <c r="H354" s="31"/>
      <c r="I354" s="70"/>
      <c r="J354" s="31"/>
      <c r="K354" s="159"/>
      <c r="L354" s="70"/>
      <c r="M354" s="31"/>
    </row>
    <row r="355" spans="1:13" s="24" customFormat="1" ht="19.5" customHeight="1" x14ac:dyDescent="0.25">
      <c r="A355" s="169"/>
      <c r="B355" s="228"/>
      <c r="C355" s="71" t="s">
        <v>160</v>
      </c>
      <c r="D355" s="64">
        <v>0</v>
      </c>
      <c r="E355" s="64">
        <v>0</v>
      </c>
      <c r="F355" s="64">
        <v>0</v>
      </c>
      <c r="G355" s="226" t="e">
        <f t="shared" si="35"/>
        <v>#DIV/0!</v>
      </c>
      <c r="H355" s="32"/>
      <c r="I355" s="76"/>
      <c r="J355" s="32"/>
      <c r="K355" s="163"/>
      <c r="L355" s="76"/>
      <c r="M355" s="32"/>
    </row>
    <row r="356" spans="1:13" s="24" customFormat="1" ht="18" customHeight="1" x14ac:dyDescent="0.25">
      <c r="A356" s="164" t="s">
        <v>403</v>
      </c>
      <c r="B356" s="225" t="s">
        <v>410</v>
      </c>
      <c r="C356" s="229" t="s">
        <v>162</v>
      </c>
      <c r="D356" s="64">
        <f>SUM(D357:D360)</f>
        <v>0</v>
      </c>
      <c r="E356" s="64">
        <f>SUM(E357:E360)</f>
        <v>0</v>
      </c>
      <c r="F356" s="64">
        <f>SUM(F357:F360)</f>
        <v>0</v>
      </c>
      <c r="G356" s="226" t="e">
        <f t="shared" si="35"/>
        <v>#DIV/0!</v>
      </c>
      <c r="H356" s="30" t="s">
        <v>411</v>
      </c>
      <c r="I356" s="62" t="s">
        <v>464</v>
      </c>
      <c r="J356" s="30" t="s">
        <v>272</v>
      </c>
      <c r="K356" s="156" t="s">
        <v>407</v>
      </c>
      <c r="L356" s="62" t="s">
        <v>130</v>
      </c>
      <c r="M356" s="30">
        <v>827</v>
      </c>
    </row>
    <row r="357" spans="1:13" s="24" customFormat="1" ht="18" customHeight="1" x14ac:dyDescent="0.25">
      <c r="A357" s="167"/>
      <c r="B357" s="227"/>
      <c r="C357" s="71" t="s">
        <v>226</v>
      </c>
      <c r="D357" s="64">
        <v>0</v>
      </c>
      <c r="E357" s="64">
        <v>0</v>
      </c>
      <c r="F357" s="64">
        <v>0</v>
      </c>
      <c r="G357" s="226" t="e">
        <f t="shared" si="35"/>
        <v>#DIV/0!</v>
      </c>
      <c r="H357" s="31"/>
      <c r="I357" s="70"/>
      <c r="J357" s="31"/>
      <c r="K357" s="159"/>
      <c r="L357" s="70"/>
      <c r="M357" s="31"/>
    </row>
    <row r="358" spans="1:13" s="24" customFormat="1" ht="18" customHeight="1" x14ac:dyDescent="0.25">
      <c r="A358" s="167"/>
      <c r="B358" s="227"/>
      <c r="C358" s="71" t="s">
        <v>228</v>
      </c>
      <c r="D358" s="64">
        <v>0</v>
      </c>
      <c r="E358" s="64">
        <v>0</v>
      </c>
      <c r="F358" s="64">
        <v>0</v>
      </c>
      <c r="G358" s="226" t="e">
        <f t="shared" si="35"/>
        <v>#DIV/0!</v>
      </c>
      <c r="H358" s="31"/>
      <c r="I358" s="70"/>
      <c r="J358" s="31"/>
      <c r="K358" s="159"/>
      <c r="L358" s="70"/>
      <c r="M358" s="31"/>
    </row>
    <row r="359" spans="1:13" s="24" customFormat="1" ht="18" customHeight="1" x14ac:dyDescent="0.25">
      <c r="A359" s="167"/>
      <c r="B359" s="227"/>
      <c r="C359" s="71" t="s">
        <v>161</v>
      </c>
      <c r="D359" s="64">
        <v>0</v>
      </c>
      <c r="E359" s="64">
        <v>0</v>
      </c>
      <c r="F359" s="64">
        <v>0</v>
      </c>
      <c r="G359" s="226" t="e">
        <f t="shared" si="35"/>
        <v>#DIV/0!</v>
      </c>
      <c r="H359" s="31"/>
      <c r="I359" s="70"/>
      <c r="J359" s="31"/>
      <c r="K359" s="159"/>
      <c r="L359" s="70"/>
      <c r="M359" s="31"/>
    </row>
    <row r="360" spans="1:13" s="24" customFormat="1" ht="37.5" customHeight="1" x14ac:dyDescent="0.25">
      <c r="A360" s="169"/>
      <c r="B360" s="228"/>
      <c r="C360" s="71" t="s">
        <v>160</v>
      </c>
      <c r="D360" s="64">
        <v>0</v>
      </c>
      <c r="E360" s="64">
        <v>0</v>
      </c>
      <c r="F360" s="64">
        <v>0</v>
      </c>
      <c r="G360" s="226" t="e">
        <f t="shared" si="35"/>
        <v>#DIV/0!</v>
      </c>
      <c r="H360" s="32"/>
      <c r="I360" s="76"/>
      <c r="J360" s="32"/>
      <c r="K360" s="163"/>
      <c r="L360" s="76"/>
      <c r="M360" s="32"/>
    </row>
    <row r="361" spans="1:13" s="24" customFormat="1" ht="48.75" customHeight="1" x14ac:dyDescent="0.25">
      <c r="A361" s="164" t="s">
        <v>406</v>
      </c>
      <c r="B361" s="225" t="s">
        <v>413</v>
      </c>
      <c r="C361" s="229" t="s">
        <v>162</v>
      </c>
      <c r="D361" s="64">
        <f>SUM(D362:D365)</f>
        <v>0</v>
      </c>
      <c r="E361" s="64">
        <f>SUM(E362:E365)</f>
        <v>0</v>
      </c>
      <c r="F361" s="64">
        <f>SUM(F362:F365)</f>
        <v>0</v>
      </c>
      <c r="G361" s="226" t="e">
        <f t="shared" si="35"/>
        <v>#DIV/0!</v>
      </c>
      <c r="H361" s="30" t="s">
        <v>414</v>
      </c>
      <c r="I361" s="91" t="s">
        <v>150</v>
      </c>
      <c r="J361" s="94" t="s">
        <v>272</v>
      </c>
      <c r="K361" s="219" t="s">
        <v>415</v>
      </c>
      <c r="L361" s="91" t="s">
        <v>465</v>
      </c>
      <c r="M361" s="30">
        <v>827</v>
      </c>
    </row>
    <row r="362" spans="1:13" s="48" customFormat="1" ht="48.75" customHeight="1" x14ac:dyDescent="0.3">
      <c r="A362" s="167"/>
      <c r="B362" s="227"/>
      <c r="C362" s="71" t="s">
        <v>226</v>
      </c>
      <c r="D362" s="64">
        <v>0</v>
      </c>
      <c r="E362" s="64">
        <v>0</v>
      </c>
      <c r="F362" s="64">
        <v>0</v>
      </c>
      <c r="G362" s="226" t="e">
        <f t="shared" si="35"/>
        <v>#DIV/0!</v>
      </c>
      <c r="H362" s="31"/>
      <c r="I362" s="230"/>
      <c r="J362" s="113"/>
      <c r="K362" s="219"/>
      <c r="L362" s="230"/>
      <c r="M362" s="31"/>
    </row>
    <row r="363" spans="1:13" s="48" customFormat="1" ht="48.75" customHeight="1" x14ac:dyDescent="0.3">
      <c r="A363" s="167"/>
      <c r="B363" s="227"/>
      <c r="C363" s="71" t="s">
        <v>228</v>
      </c>
      <c r="D363" s="64">
        <v>0</v>
      </c>
      <c r="E363" s="64">
        <v>0</v>
      </c>
      <c r="F363" s="64">
        <v>0</v>
      </c>
      <c r="G363" s="226" t="e">
        <f t="shared" si="35"/>
        <v>#DIV/0!</v>
      </c>
      <c r="H363" s="31"/>
      <c r="I363" s="230"/>
      <c r="J363" s="113"/>
      <c r="K363" s="219"/>
      <c r="L363" s="230"/>
      <c r="M363" s="31"/>
    </row>
    <row r="364" spans="1:13" s="48" customFormat="1" ht="43.5" customHeight="1" x14ac:dyDescent="0.3">
      <c r="A364" s="167"/>
      <c r="B364" s="227"/>
      <c r="C364" s="71" t="s">
        <v>161</v>
      </c>
      <c r="D364" s="64">
        <v>0</v>
      </c>
      <c r="E364" s="64">
        <v>0</v>
      </c>
      <c r="F364" s="64">
        <v>0</v>
      </c>
      <c r="G364" s="226" t="e">
        <f t="shared" si="35"/>
        <v>#DIV/0!</v>
      </c>
      <c r="H364" s="31"/>
      <c r="I364" s="230"/>
      <c r="J364" s="113"/>
      <c r="K364" s="219"/>
      <c r="L364" s="230"/>
      <c r="M364" s="31"/>
    </row>
    <row r="365" spans="1:13" s="48" customFormat="1" ht="47.25" customHeight="1" x14ac:dyDescent="0.3">
      <c r="A365" s="169"/>
      <c r="B365" s="228"/>
      <c r="C365" s="71" t="s">
        <v>160</v>
      </c>
      <c r="D365" s="64">
        <v>0</v>
      </c>
      <c r="E365" s="64">
        <v>0</v>
      </c>
      <c r="F365" s="64">
        <v>0</v>
      </c>
      <c r="G365" s="226" t="e">
        <f t="shared" si="35"/>
        <v>#DIV/0!</v>
      </c>
      <c r="H365" s="32"/>
      <c r="I365" s="231"/>
      <c r="J365" s="115"/>
      <c r="K365" s="219"/>
      <c r="L365" s="231"/>
      <c r="M365" s="32"/>
    </row>
    <row r="366" spans="1:13" s="48" customFormat="1" ht="25.5" customHeight="1" x14ac:dyDescent="0.3">
      <c r="A366" s="164" t="s">
        <v>408</v>
      </c>
      <c r="B366" s="225" t="s">
        <v>417</v>
      </c>
      <c r="C366" s="229" t="s">
        <v>162</v>
      </c>
      <c r="D366" s="64">
        <f>SUM(D367:D370)</f>
        <v>0</v>
      </c>
      <c r="E366" s="64">
        <f>SUM(E367:E370)</f>
        <v>0</v>
      </c>
      <c r="F366" s="64">
        <f>SUM(F367:F370)</f>
        <v>0</v>
      </c>
      <c r="G366" s="226" t="e">
        <f t="shared" si="35"/>
        <v>#DIV/0!</v>
      </c>
      <c r="H366" s="30" t="s">
        <v>418</v>
      </c>
      <c r="I366" s="62"/>
      <c r="J366" s="30" t="s">
        <v>298</v>
      </c>
      <c r="K366" s="156" t="s">
        <v>399</v>
      </c>
      <c r="L366" s="62" t="s">
        <v>129</v>
      </c>
      <c r="M366" s="30">
        <v>827</v>
      </c>
    </row>
    <row r="367" spans="1:13" s="48" customFormat="1" ht="25.5" customHeight="1" x14ac:dyDescent="0.3">
      <c r="A367" s="167"/>
      <c r="B367" s="227"/>
      <c r="C367" s="71" t="s">
        <v>226</v>
      </c>
      <c r="D367" s="64">
        <v>0</v>
      </c>
      <c r="E367" s="64">
        <v>0</v>
      </c>
      <c r="F367" s="64">
        <v>0</v>
      </c>
      <c r="G367" s="226" t="e">
        <f t="shared" si="35"/>
        <v>#DIV/0!</v>
      </c>
      <c r="H367" s="31"/>
      <c r="I367" s="70"/>
      <c r="J367" s="31"/>
      <c r="K367" s="159"/>
      <c r="L367" s="70"/>
      <c r="M367" s="31"/>
    </row>
    <row r="368" spans="1:13" s="48" customFormat="1" ht="25.5" customHeight="1" x14ac:dyDescent="0.3">
      <c r="A368" s="167"/>
      <c r="B368" s="227"/>
      <c r="C368" s="71" t="s">
        <v>228</v>
      </c>
      <c r="D368" s="64">
        <v>0</v>
      </c>
      <c r="E368" s="64">
        <v>0</v>
      </c>
      <c r="F368" s="64">
        <v>0</v>
      </c>
      <c r="G368" s="226" t="e">
        <f t="shared" si="35"/>
        <v>#DIV/0!</v>
      </c>
      <c r="H368" s="31"/>
      <c r="I368" s="70"/>
      <c r="J368" s="31"/>
      <c r="K368" s="159"/>
      <c r="L368" s="70"/>
      <c r="M368" s="31"/>
    </row>
    <row r="369" spans="1:13" s="48" customFormat="1" ht="25.5" customHeight="1" x14ac:dyDescent="0.3">
      <c r="A369" s="167"/>
      <c r="B369" s="227"/>
      <c r="C369" s="71" t="s">
        <v>161</v>
      </c>
      <c r="D369" s="64">
        <v>0</v>
      </c>
      <c r="E369" s="64">
        <v>0</v>
      </c>
      <c r="F369" s="64">
        <v>0</v>
      </c>
      <c r="G369" s="226" t="e">
        <f t="shared" si="35"/>
        <v>#DIV/0!</v>
      </c>
      <c r="H369" s="31"/>
      <c r="I369" s="70"/>
      <c r="J369" s="31"/>
      <c r="K369" s="159"/>
      <c r="L369" s="70"/>
      <c r="M369" s="31"/>
    </row>
    <row r="370" spans="1:13" s="48" customFormat="1" ht="25.5" customHeight="1" x14ac:dyDescent="0.3">
      <c r="A370" s="169"/>
      <c r="B370" s="228"/>
      <c r="C370" s="71" t="s">
        <v>160</v>
      </c>
      <c r="D370" s="64">
        <v>0</v>
      </c>
      <c r="E370" s="64">
        <v>0</v>
      </c>
      <c r="F370" s="64">
        <v>0</v>
      </c>
      <c r="G370" s="226" t="e">
        <f t="shared" si="35"/>
        <v>#DIV/0!</v>
      </c>
      <c r="H370" s="32"/>
      <c r="I370" s="76"/>
      <c r="J370" s="32"/>
      <c r="K370" s="163"/>
      <c r="L370" s="76"/>
      <c r="M370" s="32"/>
    </row>
    <row r="371" spans="1:13" s="48" customFormat="1" ht="17.25" customHeight="1" x14ac:dyDescent="0.3">
      <c r="A371" s="164" t="s">
        <v>409</v>
      </c>
      <c r="B371" s="225" t="s">
        <v>419</v>
      </c>
      <c r="C371" s="229" t="s">
        <v>162</v>
      </c>
      <c r="D371" s="64">
        <f>SUM(D372:D375)</f>
        <v>0</v>
      </c>
      <c r="E371" s="64">
        <f>SUM(E372:E375)</f>
        <v>0</v>
      </c>
      <c r="F371" s="64">
        <f>SUM(F372:F375)</f>
        <v>0</v>
      </c>
      <c r="G371" s="226" t="e">
        <f t="shared" si="35"/>
        <v>#DIV/0!</v>
      </c>
      <c r="H371" s="30" t="s">
        <v>420</v>
      </c>
      <c r="I371" s="91" t="s">
        <v>151</v>
      </c>
      <c r="J371" s="94" t="s">
        <v>272</v>
      </c>
      <c r="K371" s="156" t="s">
        <v>407</v>
      </c>
      <c r="L371" s="50" t="s">
        <v>130</v>
      </c>
      <c r="M371" s="30">
        <v>827</v>
      </c>
    </row>
    <row r="372" spans="1:13" s="48" customFormat="1" ht="17.25" customHeight="1" x14ac:dyDescent="0.3">
      <c r="A372" s="167"/>
      <c r="B372" s="227"/>
      <c r="C372" s="71" t="s">
        <v>226</v>
      </c>
      <c r="D372" s="64">
        <v>0</v>
      </c>
      <c r="E372" s="64">
        <v>0</v>
      </c>
      <c r="F372" s="64">
        <v>0</v>
      </c>
      <c r="G372" s="226" t="e">
        <f t="shared" si="35"/>
        <v>#DIV/0!</v>
      </c>
      <c r="H372" s="31"/>
      <c r="I372" s="230"/>
      <c r="J372" s="113"/>
      <c r="K372" s="159"/>
      <c r="L372" s="232"/>
      <c r="M372" s="31"/>
    </row>
    <row r="373" spans="1:13" s="48" customFormat="1" ht="17.25" customHeight="1" x14ac:dyDescent="0.3">
      <c r="A373" s="167"/>
      <c r="B373" s="227"/>
      <c r="C373" s="71" t="s">
        <v>228</v>
      </c>
      <c r="D373" s="64">
        <v>0</v>
      </c>
      <c r="E373" s="64">
        <v>0</v>
      </c>
      <c r="F373" s="64">
        <v>0</v>
      </c>
      <c r="G373" s="226" t="e">
        <f t="shared" si="35"/>
        <v>#DIV/0!</v>
      </c>
      <c r="H373" s="31"/>
      <c r="I373" s="230"/>
      <c r="J373" s="113"/>
      <c r="K373" s="159"/>
      <c r="L373" s="232"/>
      <c r="M373" s="31"/>
    </row>
    <row r="374" spans="1:13" s="48" customFormat="1" ht="17.25" customHeight="1" x14ac:dyDescent="0.3">
      <c r="A374" s="167"/>
      <c r="B374" s="227"/>
      <c r="C374" s="71" t="s">
        <v>161</v>
      </c>
      <c r="D374" s="64">
        <v>0</v>
      </c>
      <c r="E374" s="64">
        <v>0</v>
      </c>
      <c r="F374" s="64">
        <v>0</v>
      </c>
      <c r="G374" s="226" t="e">
        <f t="shared" si="35"/>
        <v>#DIV/0!</v>
      </c>
      <c r="H374" s="31"/>
      <c r="I374" s="230"/>
      <c r="J374" s="113"/>
      <c r="K374" s="159"/>
      <c r="L374" s="232"/>
      <c r="M374" s="31"/>
    </row>
    <row r="375" spans="1:13" s="48" customFormat="1" ht="60" customHeight="1" x14ac:dyDescent="0.3">
      <c r="A375" s="169"/>
      <c r="B375" s="228"/>
      <c r="C375" s="71" t="s">
        <v>160</v>
      </c>
      <c r="D375" s="64">
        <v>0</v>
      </c>
      <c r="E375" s="64">
        <v>0</v>
      </c>
      <c r="F375" s="64">
        <v>0</v>
      </c>
      <c r="G375" s="226" t="e">
        <f t="shared" si="35"/>
        <v>#DIV/0!</v>
      </c>
      <c r="H375" s="32"/>
      <c r="I375" s="231"/>
      <c r="J375" s="115"/>
      <c r="K375" s="163"/>
      <c r="L375" s="232"/>
      <c r="M375" s="32"/>
    </row>
    <row r="376" spans="1:13" s="48" customFormat="1" ht="44.25" customHeight="1" x14ac:dyDescent="0.3">
      <c r="A376" s="164" t="s">
        <v>412</v>
      </c>
      <c r="B376" s="225" t="s">
        <v>421</v>
      </c>
      <c r="C376" s="229" t="s">
        <v>162</v>
      </c>
      <c r="D376" s="64">
        <f>SUM(D377:D380)</f>
        <v>0</v>
      </c>
      <c r="E376" s="64">
        <f>SUM(E377:E380)</f>
        <v>0</v>
      </c>
      <c r="F376" s="64">
        <f>SUM(F377:F380)</f>
        <v>0</v>
      </c>
      <c r="G376" s="226" t="e">
        <f t="shared" si="35"/>
        <v>#DIV/0!</v>
      </c>
      <c r="H376" s="30" t="s">
        <v>422</v>
      </c>
      <c r="I376" s="233" t="s">
        <v>159</v>
      </c>
      <c r="J376" s="94" t="s">
        <v>244</v>
      </c>
      <c r="K376" s="219" t="s">
        <v>399</v>
      </c>
      <c r="L376" s="50"/>
      <c r="M376" s="30">
        <v>827</v>
      </c>
    </row>
    <row r="377" spans="1:13" s="48" customFormat="1" ht="44.25" customHeight="1" x14ac:dyDescent="0.3">
      <c r="A377" s="167"/>
      <c r="B377" s="227"/>
      <c r="C377" s="71" t="s">
        <v>226</v>
      </c>
      <c r="D377" s="64">
        <v>0</v>
      </c>
      <c r="E377" s="64">
        <v>0</v>
      </c>
      <c r="F377" s="64">
        <v>0</v>
      </c>
      <c r="G377" s="226" t="e">
        <f t="shared" si="35"/>
        <v>#DIV/0!</v>
      </c>
      <c r="H377" s="31"/>
      <c r="I377" s="230"/>
      <c r="J377" s="113"/>
      <c r="K377" s="219"/>
      <c r="L377" s="232"/>
      <c r="M377" s="31"/>
    </row>
    <row r="378" spans="1:13" s="48" customFormat="1" ht="44.25" customHeight="1" x14ac:dyDescent="0.3">
      <c r="A378" s="167"/>
      <c r="B378" s="227"/>
      <c r="C378" s="71" t="s">
        <v>228</v>
      </c>
      <c r="D378" s="64">
        <v>0</v>
      </c>
      <c r="E378" s="64">
        <v>0</v>
      </c>
      <c r="F378" s="64">
        <v>0</v>
      </c>
      <c r="G378" s="226" t="e">
        <f t="shared" si="35"/>
        <v>#DIV/0!</v>
      </c>
      <c r="H378" s="31"/>
      <c r="I378" s="230"/>
      <c r="J378" s="113"/>
      <c r="K378" s="219"/>
      <c r="L378" s="232"/>
      <c r="M378" s="31"/>
    </row>
    <row r="379" spans="1:13" s="48" customFormat="1" ht="44.25" customHeight="1" x14ac:dyDescent="0.3">
      <c r="A379" s="167"/>
      <c r="B379" s="227"/>
      <c r="C379" s="71" t="s">
        <v>161</v>
      </c>
      <c r="D379" s="64">
        <v>0</v>
      </c>
      <c r="E379" s="64">
        <v>0</v>
      </c>
      <c r="F379" s="64">
        <v>0</v>
      </c>
      <c r="G379" s="226" t="e">
        <f t="shared" si="35"/>
        <v>#DIV/0!</v>
      </c>
      <c r="H379" s="31"/>
      <c r="I379" s="230"/>
      <c r="J379" s="113"/>
      <c r="K379" s="219"/>
      <c r="L379" s="232"/>
      <c r="M379" s="31"/>
    </row>
    <row r="380" spans="1:13" s="48" customFormat="1" ht="44.25" customHeight="1" x14ac:dyDescent="0.3">
      <c r="A380" s="169"/>
      <c r="B380" s="228"/>
      <c r="C380" s="71" t="s">
        <v>160</v>
      </c>
      <c r="D380" s="64">
        <v>0</v>
      </c>
      <c r="E380" s="64">
        <v>0</v>
      </c>
      <c r="F380" s="64">
        <v>0</v>
      </c>
      <c r="G380" s="226" t="e">
        <f t="shared" si="35"/>
        <v>#DIV/0!</v>
      </c>
      <c r="H380" s="32"/>
      <c r="I380" s="231"/>
      <c r="J380" s="115"/>
      <c r="K380" s="219"/>
      <c r="L380" s="232"/>
      <c r="M380" s="32"/>
    </row>
    <row r="381" spans="1:13" s="48" customFormat="1" ht="24" customHeight="1" x14ac:dyDescent="0.3">
      <c r="A381" s="164" t="s">
        <v>416</v>
      </c>
      <c r="B381" s="225" t="s">
        <v>423</v>
      </c>
      <c r="C381" s="229" t="s">
        <v>162</v>
      </c>
      <c r="D381" s="64">
        <f>SUM(D382:D385)</f>
        <v>0</v>
      </c>
      <c r="E381" s="64">
        <f>SUM(E382:E385)</f>
        <v>0</v>
      </c>
      <c r="F381" s="64">
        <f>SUM(F382:F385)</f>
        <v>0</v>
      </c>
      <c r="G381" s="226" t="e">
        <f t="shared" si="35"/>
        <v>#DIV/0!</v>
      </c>
      <c r="H381" s="30" t="s">
        <v>424</v>
      </c>
      <c r="I381" s="91" t="s">
        <v>466</v>
      </c>
      <c r="J381" s="94" t="s">
        <v>272</v>
      </c>
      <c r="K381" s="219" t="s">
        <v>425</v>
      </c>
      <c r="L381" s="50" t="s">
        <v>130</v>
      </c>
      <c r="M381" s="30">
        <v>827</v>
      </c>
    </row>
    <row r="382" spans="1:13" s="48" customFormat="1" ht="24" customHeight="1" x14ac:dyDescent="0.3">
      <c r="A382" s="167"/>
      <c r="B382" s="227"/>
      <c r="C382" s="71" t="s">
        <v>226</v>
      </c>
      <c r="D382" s="64">
        <v>0</v>
      </c>
      <c r="E382" s="64">
        <v>0</v>
      </c>
      <c r="F382" s="64">
        <v>0</v>
      </c>
      <c r="G382" s="226" t="e">
        <f t="shared" si="35"/>
        <v>#DIV/0!</v>
      </c>
      <c r="H382" s="31"/>
      <c r="I382" s="230"/>
      <c r="J382" s="113"/>
      <c r="K382" s="219"/>
      <c r="L382" s="232"/>
      <c r="M382" s="31"/>
    </row>
    <row r="383" spans="1:13" s="48" customFormat="1" ht="24" customHeight="1" x14ac:dyDescent="0.3">
      <c r="A383" s="167"/>
      <c r="B383" s="227"/>
      <c r="C383" s="71" t="s">
        <v>228</v>
      </c>
      <c r="D383" s="64">
        <v>0</v>
      </c>
      <c r="E383" s="64">
        <v>0</v>
      </c>
      <c r="F383" s="64">
        <v>0</v>
      </c>
      <c r="G383" s="226" t="e">
        <f t="shared" si="35"/>
        <v>#DIV/0!</v>
      </c>
      <c r="H383" s="31"/>
      <c r="I383" s="230"/>
      <c r="J383" s="113"/>
      <c r="K383" s="219"/>
      <c r="L383" s="232"/>
      <c r="M383" s="31"/>
    </row>
    <row r="384" spans="1:13" s="48" customFormat="1" ht="24" customHeight="1" x14ac:dyDescent="0.3">
      <c r="A384" s="167"/>
      <c r="B384" s="227"/>
      <c r="C384" s="71" t="s">
        <v>161</v>
      </c>
      <c r="D384" s="64">
        <v>0</v>
      </c>
      <c r="E384" s="64">
        <v>0</v>
      </c>
      <c r="F384" s="64">
        <v>0</v>
      </c>
      <c r="G384" s="226" t="e">
        <f t="shared" si="35"/>
        <v>#DIV/0!</v>
      </c>
      <c r="H384" s="31"/>
      <c r="I384" s="230"/>
      <c r="J384" s="113"/>
      <c r="K384" s="219"/>
      <c r="L384" s="232"/>
      <c r="M384" s="31"/>
    </row>
    <row r="385" spans="1:13" s="48" customFormat="1" ht="46.5" customHeight="1" x14ac:dyDescent="0.3">
      <c r="A385" s="169"/>
      <c r="B385" s="228"/>
      <c r="C385" s="71" t="s">
        <v>160</v>
      </c>
      <c r="D385" s="64">
        <v>0</v>
      </c>
      <c r="E385" s="64">
        <v>0</v>
      </c>
      <c r="F385" s="64">
        <v>0</v>
      </c>
      <c r="G385" s="226" t="e">
        <f t="shared" si="35"/>
        <v>#DIV/0!</v>
      </c>
      <c r="H385" s="32"/>
      <c r="I385" s="231"/>
      <c r="J385" s="115"/>
      <c r="K385" s="219"/>
      <c r="L385" s="232"/>
      <c r="M385" s="32"/>
    </row>
    <row r="386" spans="1:13" s="48" customFormat="1" ht="37.5" customHeight="1" x14ac:dyDescent="0.3">
      <c r="A386" s="164" t="s">
        <v>188</v>
      </c>
      <c r="B386" s="225" t="s">
        <v>502</v>
      </c>
      <c r="C386" s="229" t="s">
        <v>162</v>
      </c>
      <c r="D386" s="64">
        <f>SUM(D387:D390)</f>
        <v>10500</v>
      </c>
      <c r="E386" s="64">
        <f>SUM(E387:E390)</f>
        <v>3933.06</v>
      </c>
      <c r="F386" s="64">
        <f>SUM(F387:F390)</f>
        <v>3933.06</v>
      </c>
      <c r="G386" s="226">
        <f t="shared" si="35"/>
        <v>0.37457714285714283</v>
      </c>
      <c r="H386" s="30" t="s">
        <v>426</v>
      </c>
      <c r="I386" s="37" t="s">
        <v>224</v>
      </c>
      <c r="J386" s="25">
        <f>SUM(J387:J389)</f>
        <v>2</v>
      </c>
      <c r="K386" s="156" t="s">
        <v>0</v>
      </c>
      <c r="L386" s="69"/>
      <c r="M386" s="30">
        <v>827</v>
      </c>
    </row>
    <row r="387" spans="1:13" s="48" customFormat="1" ht="37.5" customHeight="1" x14ac:dyDescent="0.3">
      <c r="A387" s="167"/>
      <c r="B387" s="227"/>
      <c r="C387" s="71" t="s">
        <v>226</v>
      </c>
      <c r="D387" s="64">
        <f>D392+D397</f>
        <v>10500</v>
      </c>
      <c r="E387" s="64">
        <f t="shared" ref="D387:G390" si="38">E392+E397</f>
        <v>3933.06</v>
      </c>
      <c r="F387" s="64">
        <f t="shared" si="38"/>
        <v>3933.06</v>
      </c>
      <c r="G387" s="226">
        <f t="shared" si="35"/>
        <v>0.37457714285714283</v>
      </c>
      <c r="H387" s="31"/>
      <c r="I387" s="37" t="s">
        <v>227</v>
      </c>
      <c r="J387" s="25">
        <v>0</v>
      </c>
      <c r="K387" s="159"/>
      <c r="L387" s="75"/>
      <c r="M387" s="31"/>
    </row>
    <row r="388" spans="1:13" s="48" customFormat="1" ht="37.5" customHeight="1" x14ac:dyDescent="0.3">
      <c r="A388" s="167"/>
      <c r="B388" s="227"/>
      <c r="C388" s="71" t="s">
        <v>228</v>
      </c>
      <c r="D388" s="64">
        <f t="shared" si="38"/>
        <v>0</v>
      </c>
      <c r="E388" s="64">
        <f t="shared" si="38"/>
        <v>0</v>
      </c>
      <c r="F388" s="64">
        <f t="shared" si="38"/>
        <v>0</v>
      </c>
      <c r="G388" s="226" t="e">
        <f t="shared" si="35"/>
        <v>#DIV/0!</v>
      </c>
      <c r="H388" s="31"/>
      <c r="I388" s="37" t="s">
        <v>229</v>
      </c>
      <c r="J388" s="25">
        <v>2</v>
      </c>
      <c r="K388" s="159"/>
      <c r="L388" s="75"/>
      <c r="M388" s="31"/>
    </row>
    <row r="389" spans="1:13" s="48" customFormat="1" ht="37.5" customHeight="1" x14ac:dyDescent="0.3">
      <c r="A389" s="167"/>
      <c r="B389" s="227"/>
      <c r="C389" s="71" t="s">
        <v>161</v>
      </c>
      <c r="D389" s="64">
        <f t="shared" si="38"/>
        <v>0</v>
      </c>
      <c r="E389" s="64">
        <f t="shared" si="38"/>
        <v>0</v>
      </c>
      <c r="F389" s="64">
        <f t="shared" si="38"/>
        <v>0</v>
      </c>
      <c r="G389" s="226" t="e">
        <f t="shared" si="35"/>
        <v>#DIV/0!</v>
      </c>
      <c r="H389" s="31"/>
      <c r="I389" s="37" t="s">
        <v>230</v>
      </c>
      <c r="J389" s="25">
        <v>0</v>
      </c>
      <c r="K389" s="159"/>
      <c r="L389" s="75"/>
      <c r="M389" s="31"/>
    </row>
    <row r="390" spans="1:13" s="48" customFormat="1" ht="37.5" customHeight="1" x14ac:dyDescent="0.3">
      <c r="A390" s="169"/>
      <c r="B390" s="228"/>
      <c r="C390" s="71" t="s">
        <v>160</v>
      </c>
      <c r="D390" s="64">
        <f t="shared" si="38"/>
        <v>0</v>
      </c>
      <c r="E390" s="64">
        <f t="shared" si="38"/>
        <v>0</v>
      </c>
      <c r="F390" s="64">
        <f t="shared" si="38"/>
        <v>0</v>
      </c>
      <c r="G390" s="226" t="e">
        <f t="shared" si="35"/>
        <v>#DIV/0!</v>
      </c>
      <c r="H390" s="32"/>
      <c r="I390" s="37" t="s">
        <v>231</v>
      </c>
      <c r="J390" s="65">
        <f>(J387+J388/2)/J386</f>
        <v>0.5</v>
      </c>
      <c r="K390" s="163"/>
      <c r="L390" s="79"/>
      <c r="M390" s="32"/>
    </row>
    <row r="391" spans="1:13" s="48" customFormat="1" ht="26.25" customHeight="1" x14ac:dyDescent="0.3">
      <c r="A391" s="164" t="s">
        <v>1</v>
      </c>
      <c r="B391" s="225" t="s">
        <v>503</v>
      </c>
      <c r="C391" s="229" t="s">
        <v>162</v>
      </c>
      <c r="D391" s="64">
        <f>SUM(D392:D395)</f>
        <v>10500</v>
      </c>
      <c r="E391" s="64">
        <f>SUM(E392:E395)</f>
        <v>3933.06</v>
      </c>
      <c r="F391" s="64">
        <f>SUM(F392:F395)</f>
        <v>3933.06</v>
      </c>
      <c r="G391" s="226">
        <f t="shared" si="35"/>
        <v>0.37457714285714283</v>
      </c>
      <c r="H391" s="30" t="s">
        <v>2</v>
      </c>
      <c r="I391" s="91" t="s">
        <v>152</v>
      </c>
      <c r="J391" s="94" t="s">
        <v>272</v>
      </c>
      <c r="K391" s="219" t="s">
        <v>0</v>
      </c>
      <c r="L391" s="62" t="s">
        <v>153</v>
      </c>
      <c r="M391" s="30">
        <v>827</v>
      </c>
    </row>
    <row r="392" spans="1:13" s="48" customFormat="1" ht="26.25" customHeight="1" x14ac:dyDescent="0.3">
      <c r="A392" s="167"/>
      <c r="B392" s="227"/>
      <c r="C392" s="71" t="s">
        <v>226</v>
      </c>
      <c r="D392" s="64">
        <v>10500</v>
      </c>
      <c r="E392" s="64">
        <v>3933.06</v>
      </c>
      <c r="F392" s="64">
        <v>3933.06</v>
      </c>
      <c r="G392" s="226">
        <f t="shared" si="35"/>
        <v>0.37457714285714283</v>
      </c>
      <c r="H392" s="31"/>
      <c r="I392" s="230"/>
      <c r="J392" s="113"/>
      <c r="K392" s="219"/>
      <c r="L392" s="234"/>
      <c r="M392" s="31"/>
    </row>
    <row r="393" spans="1:13" s="48" customFormat="1" ht="26.25" customHeight="1" x14ac:dyDescent="0.3">
      <c r="A393" s="167"/>
      <c r="B393" s="227"/>
      <c r="C393" s="71" t="s">
        <v>228</v>
      </c>
      <c r="D393" s="64">
        <v>0</v>
      </c>
      <c r="E393" s="64">
        <v>0</v>
      </c>
      <c r="F393" s="64">
        <v>0</v>
      </c>
      <c r="G393" s="226" t="e">
        <f t="shared" si="35"/>
        <v>#DIV/0!</v>
      </c>
      <c r="H393" s="31"/>
      <c r="I393" s="230"/>
      <c r="J393" s="113"/>
      <c r="K393" s="219"/>
      <c r="L393" s="234"/>
      <c r="M393" s="31"/>
    </row>
    <row r="394" spans="1:13" s="48" customFormat="1" ht="26.25" customHeight="1" x14ac:dyDescent="0.3">
      <c r="A394" s="167"/>
      <c r="B394" s="227"/>
      <c r="C394" s="71" t="s">
        <v>161</v>
      </c>
      <c r="D394" s="64">
        <v>0</v>
      </c>
      <c r="E394" s="64">
        <v>0</v>
      </c>
      <c r="F394" s="64">
        <v>0</v>
      </c>
      <c r="G394" s="226" t="e">
        <f t="shared" si="35"/>
        <v>#DIV/0!</v>
      </c>
      <c r="H394" s="31"/>
      <c r="I394" s="230"/>
      <c r="J394" s="113"/>
      <c r="K394" s="219"/>
      <c r="L394" s="234"/>
      <c r="M394" s="31"/>
    </row>
    <row r="395" spans="1:13" s="48" customFormat="1" ht="39" customHeight="1" x14ac:dyDescent="0.3">
      <c r="A395" s="169"/>
      <c r="B395" s="228"/>
      <c r="C395" s="71" t="s">
        <v>160</v>
      </c>
      <c r="D395" s="64">
        <v>0</v>
      </c>
      <c r="E395" s="64">
        <v>0</v>
      </c>
      <c r="F395" s="64">
        <v>0</v>
      </c>
      <c r="G395" s="226" t="e">
        <f t="shared" si="35"/>
        <v>#DIV/0!</v>
      </c>
      <c r="H395" s="32"/>
      <c r="I395" s="231"/>
      <c r="J395" s="115"/>
      <c r="K395" s="219"/>
      <c r="L395" s="235"/>
      <c r="M395" s="32"/>
    </row>
    <row r="396" spans="1:13" s="48" customFormat="1" ht="21.75" customHeight="1" x14ac:dyDescent="0.3">
      <c r="A396" s="164" t="s">
        <v>3</v>
      </c>
      <c r="B396" s="225" t="s">
        <v>4</v>
      </c>
      <c r="C396" s="229" t="s">
        <v>162</v>
      </c>
      <c r="D396" s="64">
        <f>SUM(D397:D400)</f>
        <v>0</v>
      </c>
      <c r="E396" s="64">
        <f>SUM(E397:E400)</f>
        <v>0</v>
      </c>
      <c r="F396" s="64">
        <f>SUM(F397:F400)</f>
        <v>0</v>
      </c>
      <c r="G396" s="226" t="e">
        <f t="shared" si="35"/>
        <v>#DIV/0!</v>
      </c>
      <c r="H396" s="30" t="s">
        <v>5</v>
      </c>
      <c r="I396" s="91" t="s">
        <v>154</v>
      </c>
      <c r="J396" s="94" t="s">
        <v>272</v>
      </c>
      <c r="K396" s="219" t="s">
        <v>193</v>
      </c>
      <c r="L396" s="33" t="s">
        <v>427</v>
      </c>
      <c r="M396" s="30">
        <v>827</v>
      </c>
    </row>
    <row r="397" spans="1:13" s="48" customFormat="1" ht="21.75" customHeight="1" x14ac:dyDescent="0.3">
      <c r="A397" s="167"/>
      <c r="B397" s="227"/>
      <c r="C397" s="71" t="s">
        <v>226</v>
      </c>
      <c r="D397" s="64">
        <v>0</v>
      </c>
      <c r="E397" s="64">
        <v>0</v>
      </c>
      <c r="F397" s="64">
        <v>0</v>
      </c>
      <c r="G397" s="226" t="e">
        <f t="shared" si="35"/>
        <v>#DIV/0!</v>
      </c>
      <c r="H397" s="31"/>
      <c r="I397" s="230"/>
      <c r="J397" s="113"/>
      <c r="K397" s="219"/>
      <c r="L397" s="236"/>
      <c r="M397" s="31"/>
    </row>
    <row r="398" spans="1:13" s="48" customFormat="1" ht="21.75" customHeight="1" x14ac:dyDescent="0.3">
      <c r="A398" s="167"/>
      <c r="B398" s="227"/>
      <c r="C398" s="71" t="s">
        <v>228</v>
      </c>
      <c r="D398" s="64">
        <v>0</v>
      </c>
      <c r="E398" s="64">
        <v>0</v>
      </c>
      <c r="F398" s="64">
        <v>0</v>
      </c>
      <c r="G398" s="226" t="e">
        <f t="shared" si="35"/>
        <v>#DIV/0!</v>
      </c>
      <c r="H398" s="31"/>
      <c r="I398" s="230"/>
      <c r="J398" s="113"/>
      <c r="K398" s="219"/>
      <c r="L398" s="236"/>
      <c r="M398" s="31"/>
    </row>
    <row r="399" spans="1:13" s="48" customFormat="1" ht="21.75" customHeight="1" x14ac:dyDescent="0.3">
      <c r="A399" s="167"/>
      <c r="B399" s="227"/>
      <c r="C399" s="71" t="s">
        <v>161</v>
      </c>
      <c r="D399" s="64">
        <v>0</v>
      </c>
      <c r="E399" s="64">
        <v>0</v>
      </c>
      <c r="F399" s="64">
        <v>0</v>
      </c>
      <c r="G399" s="226" t="e">
        <f t="shared" ref="G399:G462" si="39">F399/D399</f>
        <v>#DIV/0!</v>
      </c>
      <c r="H399" s="31"/>
      <c r="I399" s="230"/>
      <c r="J399" s="113"/>
      <c r="K399" s="219"/>
      <c r="L399" s="236"/>
      <c r="M399" s="31"/>
    </row>
    <row r="400" spans="1:13" s="48" customFormat="1" ht="21.75" customHeight="1" x14ac:dyDescent="0.3">
      <c r="A400" s="169"/>
      <c r="B400" s="228"/>
      <c r="C400" s="71" t="s">
        <v>160</v>
      </c>
      <c r="D400" s="64">
        <v>0</v>
      </c>
      <c r="E400" s="64">
        <v>0</v>
      </c>
      <c r="F400" s="64">
        <v>0</v>
      </c>
      <c r="G400" s="226" t="e">
        <f t="shared" si="39"/>
        <v>#DIV/0!</v>
      </c>
      <c r="H400" s="32"/>
      <c r="I400" s="231"/>
      <c r="J400" s="115"/>
      <c r="K400" s="219"/>
      <c r="L400" s="236"/>
      <c r="M400" s="32"/>
    </row>
    <row r="401" spans="1:13" s="48" customFormat="1" ht="26.4" customHeight="1" x14ac:dyDescent="0.3">
      <c r="A401" s="164" t="s">
        <v>189</v>
      </c>
      <c r="B401" s="225" t="s">
        <v>6</v>
      </c>
      <c r="C401" s="229" t="s">
        <v>162</v>
      </c>
      <c r="D401" s="64">
        <f>SUM(D402:D405)</f>
        <v>0</v>
      </c>
      <c r="E401" s="64">
        <f>SUM(E402:E405)</f>
        <v>0</v>
      </c>
      <c r="F401" s="64">
        <f>SUM(F402:F405)</f>
        <v>0</v>
      </c>
      <c r="G401" s="226" t="e">
        <f t="shared" si="39"/>
        <v>#DIV/0!</v>
      </c>
      <c r="H401" s="30" t="s">
        <v>7</v>
      </c>
      <c r="I401" s="37" t="s">
        <v>224</v>
      </c>
      <c r="J401" s="25">
        <f>SUM(J402:J404)</f>
        <v>6</v>
      </c>
      <c r="K401" s="156" t="s">
        <v>8</v>
      </c>
      <c r="L401" s="30"/>
      <c r="M401" s="30">
        <v>827</v>
      </c>
    </row>
    <row r="402" spans="1:13" s="48" customFormat="1" ht="14.1" customHeight="1" x14ac:dyDescent="0.3">
      <c r="A402" s="167"/>
      <c r="B402" s="227"/>
      <c r="C402" s="71" t="s">
        <v>226</v>
      </c>
      <c r="D402" s="64">
        <f>D407+D412+D417+D422+D427+D432</f>
        <v>0</v>
      </c>
      <c r="E402" s="64">
        <f t="shared" ref="E402:F402" si="40">E407+E412+E417+E422+E427+E432</f>
        <v>0</v>
      </c>
      <c r="F402" s="64">
        <f t="shared" si="40"/>
        <v>0</v>
      </c>
      <c r="G402" s="226" t="e">
        <f t="shared" si="39"/>
        <v>#DIV/0!</v>
      </c>
      <c r="H402" s="31"/>
      <c r="I402" s="37" t="s">
        <v>227</v>
      </c>
      <c r="J402" s="25">
        <v>2</v>
      </c>
      <c r="K402" s="159"/>
      <c r="L402" s="31"/>
      <c r="M402" s="31"/>
    </row>
    <row r="403" spans="1:13" s="48" customFormat="1" ht="14.1" customHeight="1" x14ac:dyDescent="0.3">
      <c r="A403" s="167"/>
      <c r="B403" s="227"/>
      <c r="C403" s="71" t="s">
        <v>228</v>
      </c>
      <c r="D403" s="64">
        <f t="shared" ref="D403:F405" si="41">D408+D413+D418+D423+D428+D433</f>
        <v>0</v>
      </c>
      <c r="E403" s="64">
        <f t="shared" si="41"/>
        <v>0</v>
      </c>
      <c r="F403" s="64">
        <f t="shared" si="41"/>
        <v>0</v>
      </c>
      <c r="G403" s="226" t="e">
        <f t="shared" si="39"/>
        <v>#DIV/0!</v>
      </c>
      <c r="H403" s="31"/>
      <c r="I403" s="37" t="s">
        <v>229</v>
      </c>
      <c r="J403" s="25">
        <v>3</v>
      </c>
      <c r="K403" s="159"/>
      <c r="L403" s="31"/>
      <c r="M403" s="31"/>
    </row>
    <row r="404" spans="1:13" s="48" customFormat="1" ht="14.1" customHeight="1" x14ac:dyDescent="0.3">
      <c r="A404" s="167"/>
      <c r="B404" s="227"/>
      <c r="C404" s="71" t="s">
        <v>161</v>
      </c>
      <c r="D404" s="64">
        <f t="shared" si="41"/>
        <v>0</v>
      </c>
      <c r="E404" s="64">
        <f t="shared" si="41"/>
        <v>0</v>
      </c>
      <c r="F404" s="64">
        <f t="shared" si="41"/>
        <v>0</v>
      </c>
      <c r="G404" s="226" t="e">
        <f t="shared" si="39"/>
        <v>#DIV/0!</v>
      </c>
      <c r="H404" s="31"/>
      <c r="I404" s="37" t="s">
        <v>230</v>
      </c>
      <c r="J404" s="25">
        <v>1</v>
      </c>
      <c r="K404" s="159"/>
      <c r="L404" s="31"/>
      <c r="M404" s="31"/>
    </row>
    <row r="405" spans="1:13" s="48" customFormat="1" ht="26.25" customHeight="1" x14ac:dyDescent="0.3">
      <c r="A405" s="169"/>
      <c r="B405" s="228"/>
      <c r="C405" s="71" t="s">
        <v>160</v>
      </c>
      <c r="D405" s="64">
        <f t="shared" si="41"/>
        <v>0</v>
      </c>
      <c r="E405" s="64">
        <f t="shared" si="41"/>
        <v>0</v>
      </c>
      <c r="F405" s="64">
        <f t="shared" si="41"/>
        <v>0</v>
      </c>
      <c r="G405" s="226" t="e">
        <f t="shared" si="39"/>
        <v>#DIV/0!</v>
      </c>
      <c r="H405" s="32"/>
      <c r="I405" s="37" t="s">
        <v>231</v>
      </c>
      <c r="J405" s="65">
        <f>(J402+J403/2)/J401</f>
        <v>0.58333333333333337</v>
      </c>
      <c r="K405" s="163"/>
      <c r="L405" s="32"/>
      <c r="M405" s="32"/>
    </row>
    <row r="406" spans="1:13" s="48" customFormat="1" ht="53.25" customHeight="1" x14ac:dyDescent="0.3">
      <c r="A406" s="164" t="s">
        <v>9</v>
      </c>
      <c r="B406" s="225" t="s">
        <v>10</v>
      </c>
      <c r="C406" s="229" t="s">
        <v>162</v>
      </c>
      <c r="D406" s="64">
        <f>SUM(D407:D410)</f>
        <v>0</v>
      </c>
      <c r="E406" s="64">
        <f>SUM(E407:E410)</f>
        <v>0</v>
      </c>
      <c r="F406" s="64">
        <f>SUM(F407:F410)</f>
        <v>0</v>
      </c>
      <c r="G406" s="226" t="e">
        <f t="shared" si="39"/>
        <v>#DIV/0!</v>
      </c>
      <c r="H406" s="30" t="s">
        <v>11</v>
      </c>
      <c r="I406" s="62" t="s">
        <v>504</v>
      </c>
      <c r="J406" s="30" t="s">
        <v>272</v>
      </c>
      <c r="K406" s="156" t="s">
        <v>193</v>
      </c>
      <c r="L406" s="62" t="s">
        <v>467</v>
      </c>
      <c r="M406" s="30">
        <v>827</v>
      </c>
    </row>
    <row r="407" spans="1:13" s="48" customFormat="1" ht="53.25" customHeight="1" x14ac:dyDescent="0.3">
      <c r="A407" s="167"/>
      <c r="B407" s="227"/>
      <c r="C407" s="71" t="s">
        <v>226</v>
      </c>
      <c r="D407" s="64">
        <v>0</v>
      </c>
      <c r="E407" s="64">
        <v>0</v>
      </c>
      <c r="F407" s="64">
        <v>0</v>
      </c>
      <c r="G407" s="226" t="e">
        <f t="shared" si="39"/>
        <v>#DIV/0!</v>
      </c>
      <c r="H407" s="31"/>
      <c r="I407" s="70"/>
      <c r="J407" s="31"/>
      <c r="K407" s="159"/>
      <c r="L407" s="70"/>
      <c r="M407" s="31"/>
    </row>
    <row r="408" spans="1:13" s="48" customFormat="1" ht="53.25" customHeight="1" x14ac:dyDescent="0.3">
      <c r="A408" s="167"/>
      <c r="B408" s="227"/>
      <c r="C408" s="71" t="s">
        <v>228</v>
      </c>
      <c r="D408" s="64">
        <v>0</v>
      </c>
      <c r="E408" s="64">
        <v>0</v>
      </c>
      <c r="F408" s="64">
        <v>0</v>
      </c>
      <c r="G408" s="226" t="e">
        <f t="shared" si="39"/>
        <v>#DIV/0!</v>
      </c>
      <c r="H408" s="31"/>
      <c r="I408" s="70"/>
      <c r="J408" s="31"/>
      <c r="K408" s="159"/>
      <c r="L408" s="70"/>
      <c r="M408" s="31"/>
    </row>
    <row r="409" spans="1:13" s="48" customFormat="1" ht="53.25" customHeight="1" x14ac:dyDescent="0.3">
      <c r="A409" s="167"/>
      <c r="B409" s="227"/>
      <c r="C409" s="71" t="s">
        <v>161</v>
      </c>
      <c r="D409" s="64">
        <v>0</v>
      </c>
      <c r="E409" s="64">
        <v>0</v>
      </c>
      <c r="F409" s="64">
        <v>0</v>
      </c>
      <c r="G409" s="226" t="e">
        <f t="shared" si="39"/>
        <v>#DIV/0!</v>
      </c>
      <c r="H409" s="31"/>
      <c r="I409" s="70"/>
      <c r="J409" s="31"/>
      <c r="K409" s="159"/>
      <c r="L409" s="70"/>
      <c r="M409" s="31"/>
    </row>
    <row r="410" spans="1:13" s="48" customFormat="1" ht="53.25" customHeight="1" x14ac:dyDescent="0.3">
      <c r="A410" s="169"/>
      <c r="B410" s="228"/>
      <c r="C410" s="71" t="s">
        <v>160</v>
      </c>
      <c r="D410" s="64">
        <v>0</v>
      </c>
      <c r="E410" s="64">
        <v>0</v>
      </c>
      <c r="F410" s="64">
        <v>0</v>
      </c>
      <c r="G410" s="226" t="e">
        <f t="shared" si="39"/>
        <v>#DIV/0!</v>
      </c>
      <c r="H410" s="32"/>
      <c r="I410" s="76"/>
      <c r="J410" s="32"/>
      <c r="K410" s="163"/>
      <c r="L410" s="76"/>
      <c r="M410" s="32"/>
    </row>
    <row r="411" spans="1:13" s="48" customFormat="1" ht="46.5" customHeight="1" x14ac:dyDescent="0.3">
      <c r="A411" s="164" t="s">
        <v>12</v>
      </c>
      <c r="B411" s="225" t="s">
        <v>13</v>
      </c>
      <c r="C411" s="229" t="s">
        <v>162</v>
      </c>
      <c r="D411" s="64">
        <f>SUM(D412:D415)</f>
        <v>0</v>
      </c>
      <c r="E411" s="64">
        <f>SUM(E412:E415)</f>
        <v>0</v>
      </c>
      <c r="F411" s="64">
        <f>SUM(F412:F415)</f>
        <v>0</v>
      </c>
      <c r="G411" s="226" t="e">
        <f t="shared" si="39"/>
        <v>#DIV/0!</v>
      </c>
      <c r="H411" s="30" t="s">
        <v>14</v>
      </c>
      <c r="I411" s="62" t="s">
        <v>505</v>
      </c>
      <c r="J411" s="30" t="s">
        <v>272</v>
      </c>
      <c r="K411" s="156" t="s">
        <v>193</v>
      </c>
      <c r="L411" s="62" t="s">
        <v>467</v>
      </c>
      <c r="M411" s="30">
        <v>827</v>
      </c>
    </row>
    <row r="412" spans="1:13" s="48" customFormat="1" ht="46.5" customHeight="1" x14ac:dyDescent="0.3">
      <c r="A412" s="167"/>
      <c r="B412" s="227"/>
      <c r="C412" s="71" t="s">
        <v>226</v>
      </c>
      <c r="D412" s="64">
        <v>0</v>
      </c>
      <c r="E412" s="64">
        <v>0</v>
      </c>
      <c r="F412" s="64">
        <v>0</v>
      </c>
      <c r="G412" s="226" t="e">
        <f t="shared" si="39"/>
        <v>#DIV/0!</v>
      </c>
      <c r="H412" s="31"/>
      <c r="I412" s="70"/>
      <c r="J412" s="31"/>
      <c r="K412" s="159"/>
      <c r="L412" s="70"/>
      <c r="M412" s="31"/>
    </row>
    <row r="413" spans="1:13" s="48" customFormat="1" ht="46.5" customHeight="1" x14ac:dyDescent="0.3">
      <c r="A413" s="167"/>
      <c r="B413" s="227"/>
      <c r="C413" s="71" t="s">
        <v>228</v>
      </c>
      <c r="D413" s="64">
        <v>0</v>
      </c>
      <c r="E413" s="64">
        <v>0</v>
      </c>
      <c r="F413" s="64">
        <v>0</v>
      </c>
      <c r="G413" s="226" t="e">
        <f t="shared" si="39"/>
        <v>#DIV/0!</v>
      </c>
      <c r="H413" s="31"/>
      <c r="I413" s="70"/>
      <c r="J413" s="31"/>
      <c r="K413" s="159"/>
      <c r="L413" s="70"/>
      <c r="M413" s="31"/>
    </row>
    <row r="414" spans="1:13" s="48" customFormat="1" ht="46.5" customHeight="1" x14ac:dyDescent="0.3">
      <c r="A414" s="167"/>
      <c r="B414" s="227"/>
      <c r="C414" s="71" t="s">
        <v>161</v>
      </c>
      <c r="D414" s="64">
        <v>0</v>
      </c>
      <c r="E414" s="64">
        <v>0</v>
      </c>
      <c r="F414" s="64">
        <v>0</v>
      </c>
      <c r="G414" s="226" t="e">
        <f t="shared" si="39"/>
        <v>#DIV/0!</v>
      </c>
      <c r="H414" s="31"/>
      <c r="I414" s="70"/>
      <c r="J414" s="31"/>
      <c r="K414" s="159"/>
      <c r="L414" s="70"/>
      <c r="M414" s="31"/>
    </row>
    <row r="415" spans="1:13" s="48" customFormat="1" ht="69" customHeight="1" x14ac:dyDescent="0.3">
      <c r="A415" s="169"/>
      <c r="B415" s="228"/>
      <c r="C415" s="71" t="s">
        <v>160</v>
      </c>
      <c r="D415" s="64">
        <v>0</v>
      </c>
      <c r="E415" s="64">
        <v>0</v>
      </c>
      <c r="F415" s="64">
        <v>0</v>
      </c>
      <c r="G415" s="226" t="e">
        <f t="shared" si="39"/>
        <v>#DIV/0!</v>
      </c>
      <c r="H415" s="32"/>
      <c r="I415" s="76"/>
      <c r="J415" s="32"/>
      <c r="K415" s="163"/>
      <c r="L415" s="76"/>
      <c r="M415" s="32"/>
    </row>
    <row r="416" spans="1:13" s="48" customFormat="1" ht="19.5" customHeight="1" x14ac:dyDescent="0.3">
      <c r="A416" s="164" t="s">
        <v>15</v>
      </c>
      <c r="B416" s="225" t="s">
        <v>16</v>
      </c>
      <c r="C416" s="229" t="s">
        <v>162</v>
      </c>
      <c r="D416" s="64">
        <f>SUM(D417:D420)</f>
        <v>0</v>
      </c>
      <c r="E416" s="64">
        <f>SUM(E417:E420)</f>
        <v>0</v>
      </c>
      <c r="F416" s="64">
        <f>SUM(F417:F420)</f>
        <v>0</v>
      </c>
      <c r="G416" s="226" t="e">
        <f t="shared" si="39"/>
        <v>#DIV/0!</v>
      </c>
      <c r="H416" s="30" t="s">
        <v>17</v>
      </c>
      <c r="I416" s="30" t="s">
        <v>506</v>
      </c>
      <c r="J416" s="30" t="s">
        <v>244</v>
      </c>
      <c r="K416" s="156" t="s">
        <v>193</v>
      </c>
      <c r="L416" s="62"/>
      <c r="M416" s="30">
        <v>827</v>
      </c>
    </row>
    <row r="417" spans="1:13" s="48" customFormat="1" ht="20.100000000000001" customHeight="1" x14ac:dyDescent="0.3">
      <c r="A417" s="167"/>
      <c r="B417" s="227"/>
      <c r="C417" s="71" t="s">
        <v>226</v>
      </c>
      <c r="D417" s="64">
        <v>0</v>
      </c>
      <c r="E417" s="64">
        <v>0</v>
      </c>
      <c r="F417" s="64">
        <v>0</v>
      </c>
      <c r="G417" s="226" t="e">
        <f t="shared" si="39"/>
        <v>#DIV/0!</v>
      </c>
      <c r="H417" s="31"/>
      <c r="I417" s="31"/>
      <c r="J417" s="31"/>
      <c r="K417" s="159"/>
      <c r="L417" s="70"/>
      <c r="M417" s="31"/>
    </row>
    <row r="418" spans="1:13" s="48" customFormat="1" ht="20.100000000000001" customHeight="1" x14ac:dyDescent="0.3">
      <c r="A418" s="167"/>
      <c r="B418" s="227"/>
      <c r="C418" s="71" t="s">
        <v>228</v>
      </c>
      <c r="D418" s="64">
        <v>0</v>
      </c>
      <c r="E418" s="64">
        <v>0</v>
      </c>
      <c r="F418" s="64">
        <v>0</v>
      </c>
      <c r="G418" s="226" t="e">
        <f t="shared" si="39"/>
        <v>#DIV/0!</v>
      </c>
      <c r="H418" s="31"/>
      <c r="I418" s="31"/>
      <c r="J418" s="31"/>
      <c r="K418" s="159"/>
      <c r="L418" s="70"/>
      <c r="M418" s="31"/>
    </row>
    <row r="419" spans="1:13" s="48" customFormat="1" ht="20.100000000000001" customHeight="1" x14ac:dyDescent="0.3">
      <c r="A419" s="167"/>
      <c r="B419" s="227"/>
      <c r="C419" s="71" t="s">
        <v>161</v>
      </c>
      <c r="D419" s="64">
        <v>0</v>
      </c>
      <c r="E419" s="64">
        <v>0</v>
      </c>
      <c r="F419" s="64">
        <v>0</v>
      </c>
      <c r="G419" s="226" t="e">
        <f t="shared" si="39"/>
        <v>#DIV/0!</v>
      </c>
      <c r="H419" s="31"/>
      <c r="I419" s="31"/>
      <c r="J419" s="31"/>
      <c r="K419" s="159"/>
      <c r="L419" s="70"/>
      <c r="M419" s="31"/>
    </row>
    <row r="420" spans="1:13" s="48" customFormat="1" ht="51" customHeight="1" x14ac:dyDescent="0.3">
      <c r="A420" s="169"/>
      <c r="B420" s="228"/>
      <c r="C420" s="71" t="s">
        <v>160</v>
      </c>
      <c r="D420" s="64">
        <v>0</v>
      </c>
      <c r="E420" s="64">
        <v>0</v>
      </c>
      <c r="F420" s="64">
        <v>0</v>
      </c>
      <c r="G420" s="226" t="e">
        <f t="shared" si="39"/>
        <v>#DIV/0!</v>
      </c>
      <c r="H420" s="32"/>
      <c r="I420" s="32"/>
      <c r="J420" s="32"/>
      <c r="K420" s="163"/>
      <c r="L420" s="76"/>
      <c r="M420" s="32"/>
    </row>
    <row r="421" spans="1:13" s="48" customFormat="1" ht="39" customHeight="1" x14ac:dyDescent="0.3">
      <c r="A421" s="164" t="s">
        <v>18</v>
      </c>
      <c r="B421" s="225" t="s">
        <v>19</v>
      </c>
      <c r="C421" s="229" t="s">
        <v>162</v>
      </c>
      <c r="D421" s="64">
        <f>SUM(D422:D425)</f>
        <v>0</v>
      </c>
      <c r="E421" s="64">
        <f>SUM(E422:E425)</f>
        <v>0</v>
      </c>
      <c r="F421" s="64">
        <f>SUM(F422:F425)</f>
        <v>0</v>
      </c>
      <c r="G421" s="226" t="e">
        <f t="shared" si="39"/>
        <v>#DIV/0!</v>
      </c>
      <c r="H421" s="30" t="s">
        <v>20</v>
      </c>
      <c r="I421" s="62" t="s">
        <v>132</v>
      </c>
      <c r="J421" s="30" t="s">
        <v>244</v>
      </c>
      <c r="K421" s="156" t="s">
        <v>8</v>
      </c>
      <c r="L421" s="30"/>
      <c r="M421" s="30">
        <v>827</v>
      </c>
    </row>
    <row r="422" spans="1:13" s="48" customFormat="1" ht="39" customHeight="1" x14ac:dyDescent="0.3">
      <c r="A422" s="167"/>
      <c r="B422" s="227"/>
      <c r="C422" s="71" t="s">
        <v>226</v>
      </c>
      <c r="D422" s="64">
        <v>0</v>
      </c>
      <c r="E422" s="64">
        <v>0</v>
      </c>
      <c r="F422" s="64">
        <v>0</v>
      </c>
      <c r="G422" s="226" t="e">
        <f t="shared" si="39"/>
        <v>#DIV/0!</v>
      </c>
      <c r="H422" s="31"/>
      <c r="I422" s="70"/>
      <c r="J422" s="31"/>
      <c r="K422" s="159"/>
      <c r="L422" s="31"/>
      <c r="M422" s="31"/>
    </row>
    <row r="423" spans="1:13" s="48" customFormat="1" ht="54" customHeight="1" x14ac:dyDescent="0.3">
      <c r="A423" s="167"/>
      <c r="B423" s="227"/>
      <c r="C423" s="71" t="s">
        <v>228</v>
      </c>
      <c r="D423" s="64">
        <v>0</v>
      </c>
      <c r="E423" s="64">
        <v>0</v>
      </c>
      <c r="F423" s="64">
        <v>0</v>
      </c>
      <c r="G423" s="226" t="e">
        <f t="shared" si="39"/>
        <v>#DIV/0!</v>
      </c>
      <c r="H423" s="31"/>
      <c r="I423" s="70"/>
      <c r="J423" s="31"/>
      <c r="K423" s="159"/>
      <c r="L423" s="31"/>
      <c r="M423" s="31"/>
    </row>
    <row r="424" spans="1:13" s="48" customFormat="1" ht="39" customHeight="1" x14ac:dyDescent="0.3">
      <c r="A424" s="167"/>
      <c r="B424" s="227"/>
      <c r="C424" s="71" t="s">
        <v>161</v>
      </c>
      <c r="D424" s="64">
        <v>0</v>
      </c>
      <c r="E424" s="64">
        <v>0</v>
      </c>
      <c r="F424" s="64">
        <v>0</v>
      </c>
      <c r="G424" s="226" t="e">
        <f t="shared" si="39"/>
        <v>#DIV/0!</v>
      </c>
      <c r="H424" s="31"/>
      <c r="I424" s="70"/>
      <c r="J424" s="31"/>
      <c r="K424" s="159"/>
      <c r="L424" s="31"/>
      <c r="M424" s="31"/>
    </row>
    <row r="425" spans="1:13" s="48" customFormat="1" ht="62.25" customHeight="1" x14ac:dyDescent="0.3">
      <c r="A425" s="169"/>
      <c r="B425" s="228"/>
      <c r="C425" s="71" t="s">
        <v>160</v>
      </c>
      <c r="D425" s="64">
        <v>0</v>
      </c>
      <c r="E425" s="64">
        <v>0</v>
      </c>
      <c r="F425" s="64">
        <v>0</v>
      </c>
      <c r="G425" s="226" t="e">
        <f t="shared" si="39"/>
        <v>#DIV/0!</v>
      </c>
      <c r="H425" s="32"/>
      <c r="I425" s="76"/>
      <c r="J425" s="32"/>
      <c r="K425" s="163"/>
      <c r="L425" s="32"/>
      <c r="M425" s="32"/>
    </row>
    <row r="426" spans="1:13" s="48" customFormat="1" ht="54" customHeight="1" x14ac:dyDescent="0.3">
      <c r="A426" s="164" t="s">
        <v>21</v>
      </c>
      <c r="B426" s="225" t="s">
        <v>22</v>
      </c>
      <c r="C426" s="229" t="s">
        <v>162</v>
      </c>
      <c r="D426" s="64">
        <f>SUM(D427:D430)</f>
        <v>0</v>
      </c>
      <c r="E426" s="64">
        <f>SUM(E427:E430)</f>
        <v>0</v>
      </c>
      <c r="F426" s="64">
        <f>SUM(F427:F430)</f>
        <v>0</v>
      </c>
      <c r="G426" s="226" t="e">
        <f t="shared" si="39"/>
        <v>#DIV/0!</v>
      </c>
      <c r="H426" s="30" t="s">
        <v>23</v>
      </c>
      <c r="I426" s="62"/>
      <c r="J426" s="30" t="s">
        <v>298</v>
      </c>
      <c r="K426" s="156" t="s">
        <v>8</v>
      </c>
      <c r="L426" s="62" t="s">
        <v>507</v>
      </c>
      <c r="M426" s="30">
        <v>827</v>
      </c>
    </row>
    <row r="427" spans="1:13" s="48" customFormat="1" ht="54" customHeight="1" x14ac:dyDescent="0.3">
      <c r="A427" s="167"/>
      <c r="B427" s="227"/>
      <c r="C427" s="71" t="s">
        <v>226</v>
      </c>
      <c r="D427" s="64">
        <v>0</v>
      </c>
      <c r="E427" s="64">
        <v>0</v>
      </c>
      <c r="F427" s="64">
        <v>0</v>
      </c>
      <c r="G427" s="226" t="e">
        <f t="shared" si="39"/>
        <v>#DIV/0!</v>
      </c>
      <c r="H427" s="31"/>
      <c r="I427" s="70"/>
      <c r="J427" s="31"/>
      <c r="K427" s="159"/>
      <c r="L427" s="70"/>
      <c r="M427" s="31"/>
    </row>
    <row r="428" spans="1:13" s="48" customFormat="1" ht="54" customHeight="1" x14ac:dyDescent="0.3">
      <c r="A428" s="167"/>
      <c r="B428" s="227"/>
      <c r="C428" s="71" t="s">
        <v>228</v>
      </c>
      <c r="D428" s="64">
        <v>0</v>
      </c>
      <c r="E428" s="64">
        <v>0</v>
      </c>
      <c r="F428" s="64">
        <v>0</v>
      </c>
      <c r="G428" s="226" t="e">
        <f t="shared" si="39"/>
        <v>#DIV/0!</v>
      </c>
      <c r="H428" s="31"/>
      <c r="I428" s="70"/>
      <c r="J428" s="31"/>
      <c r="K428" s="159"/>
      <c r="L428" s="70"/>
      <c r="M428" s="31"/>
    </row>
    <row r="429" spans="1:13" s="48" customFormat="1" ht="54" customHeight="1" x14ac:dyDescent="0.3">
      <c r="A429" s="167"/>
      <c r="B429" s="227"/>
      <c r="C429" s="71" t="s">
        <v>161</v>
      </c>
      <c r="D429" s="64">
        <v>0</v>
      </c>
      <c r="E429" s="64">
        <v>0</v>
      </c>
      <c r="F429" s="64">
        <v>0</v>
      </c>
      <c r="G429" s="226" t="e">
        <f t="shared" si="39"/>
        <v>#DIV/0!</v>
      </c>
      <c r="H429" s="31"/>
      <c r="I429" s="70"/>
      <c r="J429" s="31"/>
      <c r="K429" s="159"/>
      <c r="L429" s="70"/>
      <c r="M429" s="31"/>
    </row>
    <row r="430" spans="1:13" s="48" customFormat="1" ht="54" customHeight="1" x14ac:dyDescent="0.3">
      <c r="A430" s="169"/>
      <c r="B430" s="228"/>
      <c r="C430" s="71" t="s">
        <v>160</v>
      </c>
      <c r="D430" s="64">
        <v>0</v>
      </c>
      <c r="E430" s="64">
        <v>0</v>
      </c>
      <c r="F430" s="64">
        <v>0</v>
      </c>
      <c r="G430" s="226" t="e">
        <f t="shared" si="39"/>
        <v>#DIV/0!</v>
      </c>
      <c r="H430" s="32"/>
      <c r="I430" s="76"/>
      <c r="J430" s="32"/>
      <c r="K430" s="163"/>
      <c r="L430" s="76"/>
      <c r="M430" s="32"/>
    </row>
    <row r="431" spans="1:13" s="48" customFormat="1" ht="23.25" customHeight="1" x14ac:dyDescent="0.3">
      <c r="A431" s="164" t="s">
        <v>24</v>
      </c>
      <c r="B431" s="225" t="s">
        <v>25</v>
      </c>
      <c r="C431" s="229" t="s">
        <v>162</v>
      </c>
      <c r="D431" s="64">
        <f>SUM(D432:D435)</f>
        <v>0</v>
      </c>
      <c r="E431" s="64">
        <f>SUM(E432:E435)</f>
        <v>0</v>
      </c>
      <c r="F431" s="64">
        <f>SUM(F432:F435)</f>
        <v>0</v>
      </c>
      <c r="G431" s="226" t="e">
        <f t="shared" si="39"/>
        <v>#DIV/0!</v>
      </c>
      <c r="H431" s="30" t="s">
        <v>26</v>
      </c>
      <c r="I431" s="62" t="s">
        <v>468</v>
      </c>
      <c r="J431" s="30" t="s">
        <v>272</v>
      </c>
      <c r="K431" s="156" t="s">
        <v>27</v>
      </c>
      <c r="L431" s="62" t="s">
        <v>467</v>
      </c>
      <c r="M431" s="30">
        <v>827</v>
      </c>
    </row>
    <row r="432" spans="1:13" s="48" customFormat="1" ht="23.25" customHeight="1" x14ac:dyDescent="0.3">
      <c r="A432" s="167"/>
      <c r="B432" s="227"/>
      <c r="C432" s="71" t="s">
        <v>226</v>
      </c>
      <c r="D432" s="64">
        <v>0</v>
      </c>
      <c r="E432" s="64">
        <v>0</v>
      </c>
      <c r="F432" s="64">
        <v>0</v>
      </c>
      <c r="G432" s="226" t="e">
        <f t="shared" si="39"/>
        <v>#DIV/0!</v>
      </c>
      <c r="H432" s="31"/>
      <c r="I432" s="70"/>
      <c r="J432" s="31"/>
      <c r="K432" s="159"/>
      <c r="L432" s="70"/>
      <c r="M432" s="31"/>
    </row>
    <row r="433" spans="1:13" s="48" customFormat="1" ht="23.25" customHeight="1" x14ac:dyDescent="0.3">
      <c r="A433" s="167"/>
      <c r="B433" s="227"/>
      <c r="C433" s="71" t="s">
        <v>228</v>
      </c>
      <c r="D433" s="64">
        <v>0</v>
      </c>
      <c r="E433" s="64">
        <v>0</v>
      </c>
      <c r="F433" s="64">
        <v>0</v>
      </c>
      <c r="G433" s="226" t="e">
        <f t="shared" si="39"/>
        <v>#DIV/0!</v>
      </c>
      <c r="H433" s="31"/>
      <c r="I433" s="70"/>
      <c r="J433" s="31"/>
      <c r="K433" s="159"/>
      <c r="L433" s="70"/>
      <c r="M433" s="31"/>
    </row>
    <row r="434" spans="1:13" s="48" customFormat="1" ht="23.25" customHeight="1" x14ac:dyDescent="0.3">
      <c r="A434" s="167"/>
      <c r="B434" s="227"/>
      <c r="C434" s="71" t="s">
        <v>161</v>
      </c>
      <c r="D434" s="64">
        <v>0</v>
      </c>
      <c r="E434" s="64">
        <v>0</v>
      </c>
      <c r="F434" s="64">
        <v>0</v>
      </c>
      <c r="G434" s="226" t="e">
        <f t="shared" si="39"/>
        <v>#DIV/0!</v>
      </c>
      <c r="H434" s="31"/>
      <c r="I434" s="70"/>
      <c r="J434" s="31"/>
      <c r="K434" s="159"/>
      <c r="L434" s="70"/>
      <c r="M434" s="31"/>
    </row>
    <row r="435" spans="1:13" s="48" customFormat="1" ht="35.25" customHeight="1" x14ac:dyDescent="0.3">
      <c r="A435" s="169"/>
      <c r="B435" s="228"/>
      <c r="C435" s="71" t="s">
        <v>160</v>
      </c>
      <c r="D435" s="64">
        <v>0</v>
      </c>
      <c r="E435" s="64">
        <v>0</v>
      </c>
      <c r="F435" s="64">
        <v>0</v>
      </c>
      <c r="G435" s="226" t="e">
        <f t="shared" si="39"/>
        <v>#DIV/0!</v>
      </c>
      <c r="H435" s="32"/>
      <c r="I435" s="76"/>
      <c r="J435" s="32"/>
      <c r="K435" s="163"/>
      <c r="L435" s="76"/>
      <c r="M435" s="32"/>
    </row>
    <row r="436" spans="1:13" s="48" customFormat="1" ht="25.5" customHeight="1" x14ac:dyDescent="0.3">
      <c r="A436" s="164" t="s">
        <v>190</v>
      </c>
      <c r="B436" s="225" t="s">
        <v>28</v>
      </c>
      <c r="C436" s="229" t="s">
        <v>162</v>
      </c>
      <c r="D436" s="64">
        <f>SUM(D437:D440)</f>
        <v>0</v>
      </c>
      <c r="E436" s="64">
        <f>SUM(E437:E440)</f>
        <v>0</v>
      </c>
      <c r="F436" s="64">
        <f>SUM(F437:F440)</f>
        <v>0</v>
      </c>
      <c r="G436" s="226" t="e">
        <f t="shared" si="39"/>
        <v>#DIV/0!</v>
      </c>
      <c r="H436" s="30" t="s">
        <v>192</v>
      </c>
      <c r="I436" s="37" t="s">
        <v>224</v>
      </c>
      <c r="J436" s="25">
        <f>SUM(J437:J439)</f>
        <v>5</v>
      </c>
      <c r="K436" s="156" t="s">
        <v>8</v>
      </c>
      <c r="L436" s="30"/>
      <c r="M436" s="30">
        <v>827</v>
      </c>
    </row>
    <row r="437" spans="1:13" s="48" customFormat="1" ht="14.1" customHeight="1" x14ac:dyDescent="0.3">
      <c r="A437" s="167"/>
      <c r="B437" s="227"/>
      <c r="C437" s="71" t="s">
        <v>226</v>
      </c>
      <c r="D437" s="64">
        <f>D442+D447+D452+D457+D462</f>
        <v>0</v>
      </c>
      <c r="E437" s="64">
        <f t="shared" ref="E437:F437" si="42">E442+E447+E452+E457+E462</f>
        <v>0</v>
      </c>
      <c r="F437" s="64">
        <f t="shared" si="42"/>
        <v>0</v>
      </c>
      <c r="G437" s="226" t="e">
        <f t="shared" si="39"/>
        <v>#DIV/0!</v>
      </c>
      <c r="H437" s="31"/>
      <c r="I437" s="37" t="s">
        <v>227</v>
      </c>
      <c r="J437" s="25">
        <v>1</v>
      </c>
      <c r="K437" s="159"/>
      <c r="L437" s="31"/>
      <c r="M437" s="31"/>
    </row>
    <row r="438" spans="1:13" s="48" customFormat="1" ht="14.1" customHeight="1" x14ac:dyDescent="0.3">
      <c r="A438" s="167"/>
      <c r="B438" s="227"/>
      <c r="C438" s="71" t="s">
        <v>228</v>
      </c>
      <c r="D438" s="64">
        <f t="shared" ref="D438:F440" si="43">D443+D448+D453+D458+D463</f>
        <v>0</v>
      </c>
      <c r="E438" s="64">
        <f t="shared" si="43"/>
        <v>0</v>
      </c>
      <c r="F438" s="64">
        <f t="shared" si="43"/>
        <v>0</v>
      </c>
      <c r="G438" s="226" t="e">
        <f t="shared" si="39"/>
        <v>#DIV/0!</v>
      </c>
      <c r="H438" s="31"/>
      <c r="I438" s="37" t="s">
        <v>229</v>
      </c>
      <c r="J438" s="25">
        <v>4</v>
      </c>
      <c r="K438" s="159"/>
      <c r="L438" s="31"/>
      <c r="M438" s="31"/>
    </row>
    <row r="439" spans="1:13" s="48" customFormat="1" ht="14.1" customHeight="1" x14ac:dyDescent="0.3">
      <c r="A439" s="167"/>
      <c r="B439" s="227"/>
      <c r="C439" s="71" t="s">
        <v>161</v>
      </c>
      <c r="D439" s="64">
        <f t="shared" si="43"/>
        <v>0</v>
      </c>
      <c r="E439" s="64">
        <f t="shared" si="43"/>
        <v>0</v>
      </c>
      <c r="F439" s="64">
        <f t="shared" si="43"/>
        <v>0</v>
      </c>
      <c r="G439" s="226" t="e">
        <f t="shared" si="39"/>
        <v>#DIV/0!</v>
      </c>
      <c r="H439" s="31"/>
      <c r="I439" s="37" t="s">
        <v>230</v>
      </c>
      <c r="J439" s="25">
        <v>0</v>
      </c>
      <c r="K439" s="159"/>
      <c r="L439" s="31"/>
      <c r="M439" s="31"/>
    </row>
    <row r="440" spans="1:13" s="48" customFormat="1" ht="13.5" customHeight="1" x14ac:dyDescent="0.3">
      <c r="A440" s="169"/>
      <c r="B440" s="228"/>
      <c r="C440" s="71" t="s">
        <v>160</v>
      </c>
      <c r="D440" s="64">
        <f t="shared" si="43"/>
        <v>0</v>
      </c>
      <c r="E440" s="64">
        <f t="shared" si="43"/>
        <v>0</v>
      </c>
      <c r="F440" s="64">
        <f t="shared" si="43"/>
        <v>0</v>
      </c>
      <c r="G440" s="226" t="e">
        <f t="shared" si="39"/>
        <v>#DIV/0!</v>
      </c>
      <c r="H440" s="32"/>
      <c r="I440" s="37" t="s">
        <v>231</v>
      </c>
      <c r="J440" s="65">
        <f>(J437+J438/2)/J436</f>
        <v>0.6</v>
      </c>
      <c r="K440" s="163"/>
      <c r="L440" s="32"/>
      <c r="M440" s="32"/>
    </row>
    <row r="441" spans="1:13" s="48" customFormat="1" ht="18.75" customHeight="1" x14ac:dyDescent="0.3">
      <c r="A441" s="164" t="s">
        <v>29</v>
      </c>
      <c r="B441" s="225" t="s">
        <v>30</v>
      </c>
      <c r="C441" s="229" t="s">
        <v>162</v>
      </c>
      <c r="D441" s="64">
        <v>0</v>
      </c>
      <c r="E441" s="64">
        <v>0</v>
      </c>
      <c r="F441" s="64">
        <v>0</v>
      </c>
      <c r="G441" s="226" t="e">
        <f t="shared" si="39"/>
        <v>#DIV/0!</v>
      </c>
      <c r="H441" s="30" t="s">
        <v>31</v>
      </c>
      <c r="I441" s="62" t="s">
        <v>133</v>
      </c>
      <c r="J441" s="30" t="s">
        <v>272</v>
      </c>
      <c r="K441" s="156" t="s">
        <v>193</v>
      </c>
      <c r="L441" s="62" t="s">
        <v>467</v>
      </c>
      <c r="M441" s="30">
        <v>827</v>
      </c>
    </row>
    <row r="442" spans="1:13" s="48" customFormat="1" ht="18.75" customHeight="1" x14ac:dyDescent="0.3">
      <c r="A442" s="167"/>
      <c r="B442" s="227"/>
      <c r="C442" s="71" t="s">
        <v>226</v>
      </c>
      <c r="D442" s="64">
        <v>0</v>
      </c>
      <c r="E442" s="64">
        <v>0</v>
      </c>
      <c r="F442" s="64">
        <v>0</v>
      </c>
      <c r="G442" s="226" t="e">
        <f t="shared" si="39"/>
        <v>#DIV/0!</v>
      </c>
      <c r="H442" s="31"/>
      <c r="I442" s="70"/>
      <c r="J442" s="31"/>
      <c r="K442" s="159"/>
      <c r="L442" s="70"/>
      <c r="M442" s="31"/>
    </row>
    <row r="443" spans="1:13" s="48" customFormat="1" ht="18.75" customHeight="1" x14ac:dyDescent="0.3">
      <c r="A443" s="167"/>
      <c r="B443" s="227"/>
      <c r="C443" s="71" t="s">
        <v>228</v>
      </c>
      <c r="D443" s="64">
        <v>0</v>
      </c>
      <c r="E443" s="64">
        <v>0</v>
      </c>
      <c r="F443" s="64">
        <v>0</v>
      </c>
      <c r="G443" s="226" t="e">
        <f t="shared" si="39"/>
        <v>#DIV/0!</v>
      </c>
      <c r="H443" s="31"/>
      <c r="I443" s="70"/>
      <c r="J443" s="31"/>
      <c r="K443" s="159"/>
      <c r="L443" s="70"/>
      <c r="M443" s="31"/>
    </row>
    <row r="444" spans="1:13" s="48" customFormat="1" ht="18.75" customHeight="1" x14ac:dyDescent="0.3">
      <c r="A444" s="167"/>
      <c r="B444" s="227"/>
      <c r="C444" s="71" t="s">
        <v>161</v>
      </c>
      <c r="D444" s="64">
        <v>0</v>
      </c>
      <c r="E444" s="64">
        <v>0</v>
      </c>
      <c r="F444" s="64">
        <v>0</v>
      </c>
      <c r="G444" s="226" t="e">
        <f t="shared" si="39"/>
        <v>#DIV/0!</v>
      </c>
      <c r="H444" s="31"/>
      <c r="I444" s="70"/>
      <c r="J444" s="31"/>
      <c r="K444" s="159"/>
      <c r="L444" s="70"/>
      <c r="M444" s="31"/>
    </row>
    <row r="445" spans="1:13" s="48" customFormat="1" ht="18.75" customHeight="1" x14ac:dyDescent="0.3">
      <c r="A445" s="169"/>
      <c r="B445" s="228"/>
      <c r="C445" s="71" t="s">
        <v>160</v>
      </c>
      <c r="D445" s="64">
        <v>0</v>
      </c>
      <c r="E445" s="64">
        <v>0</v>
      </c>
      <c r="F445" s="64">
        <v>0</v>
      </c>
      <c r="G445" s="226" t="e">
        <f t="shared" si="39"/>
        <v>#DIV/0!</v>
      </c>
      <c r="H445" s="32"/>
      <c r="I445" s="76"/>
      <c r="J445" s="32"/>
      <c r="K445" s="163"/>
      <c r="L445" s="76"/>
      <c r="M445" s="32"/>
    </row>
    <row r="446" spans="1:13" s="48" customFormat="1" ht="32.25" customHeight="1" x14ac:dyDescent="0.3">
      <c r="A446" s="164" t="s">
        <v>32</v>
      </c>
      <c r="B446" s="225" t="s">
        <v>33</v>
      </c>
      <c r="C446" s="229" t="s">
        <v>162</v>
      </c>
      <c r="D446" s="64">
        <f>SUM(D447:D450)</f>
        <v>0</v>
      </c>
      <c r="E446" s="64">
        <f>SUM(E447:E450)</f>
        <v>0</v>
      </c>
      <c r="F446" s="64">
        <f>SUM(F447:F450)</f>
        <v>0</v>
      </c>
      <c r="G446" s="226" t="e">
        <f t="shared" si="39"/>
        <v>#DIV/0!</v>
      </c>
      <c r="H446" s="30" t="s">
        <v>34</v>
      </c>
      <c r="I446" s="62" t="s">
        <v>469</v>
      </c>
      <c r="J446" s="30" t="s">
        <v>272</v>
      </c>
      <c r="K446" s="156" t="s">
        <v>8</v>
      </c>
      <c r="L446" s="62" t="s">
        <v>467</v>
      </c>
      <c r="M446" s="30">
        <v>827</v>
      </c>
    </row>
    <row r="447" spans="1:13" s="48" customFormat="1" ht="32.25" customHeight="1" x14ac:dyDescent="0.3">
      <c r="A447" s="167"/>
      <c r="B447" s="227"/>
      <c r="C447" s="71" t="s">
        <v>226</v>
      </c>
      <c r="D447" s="64">
        <v>0</v>
      </c>
      <c r="E447" s="64">
        <v>0</v>
      </c>
      <c r="F447" s="64">
        <v>0</v>
      </c>
      <c r="G447" s="226" t="e">
        <f t="shared" si="39"/>
        <v>#DIV/0!</v>
      </c>
      <c r="H447" s="31"/>
      <c r="I447" s="70"/>
      <c r="J447" s="31"/>
      <c r="K447" s="159"/>
      <c r="L447" s="70"/>
      <c r="M447" s="31"/>
    </row>
    <row r="448" spans="1:13" s="48" customFormat="1" ht="32.25" customHeight="1" x14ac:dyDescent="0.3">
      <c r="A448" s="167"/>
      <c r="B448" s="227"/>
      <c r="C448" s="71" t="s">
        <v>228</v>
      </c>
      <c r="D448" s="64">
        <v>0</v>
      </c>
      <c r="E448" s="64">
        <v>0</v>
      </c>
      <c r="F448" s="64">
        <v>0</v>
      </c>
      <c r="G448" s="226" t="e">
        <f t="shared" si="39"/>
        <v>#DIV/0!</v>
      </c>
      <c r="H448" s="31"/>
      <c r="I448" s="70"/>
      <c r="J448" s="31"/>
      <c r="K448" s="159"/>
      <c r="L448" s="70"/>
      <c r="M448" s="31"/>
    </row>
    <row r="449" spans="1:13" s="48" customFormat="1" ht="32.25" customHeight="1" x14ac:dyDescent="0.3">
      <c r="A449" s="167"/>
      <c r="B449" s="227"/>
      <c r="C449" s="71" t="s">
        <v>161</v>
      </c>
      <c r="D449" s="64">
        <v>0</v>
      </c>
      <c r="E449" s="64">
        <v>0</v>
      </c>
      <c r="F449" s="64">
        <v>0</v>
      </c>
      <c r="G449" s="226" t="e">
        <f t="shared" si="39"/>
        <v>#DIV/0!</v>
      </c>
      <c r="H449" s="31"/>
      <c r="I449" s="70"/>
      <c r="J449" s="31"/>
      <c r="K449" s="159"/>
      <c r="L449" s="70"/>
      <c r="M449" s="31"/>
    </row>
    <row r="450" spans="1:13" s="48" customFormat="1" ht="43.5" customHeight="1" x14ac:dyDescent="0.3">
      <c r="A450" s="169"/>
      <c r="B450" s="228"/>
      <c r="C450" s="71" t="s">
        <v>160</v>
      </c>
      <c r="D450" s="64">
        <v>0</v>
      </c>
      <c r="E450" s="64">
        <v>0</v>
      </c>
      <c r="F450" s="64">
        <v>0</v>
      </c>
      <c r="G450" s="226" t="e">
        <f t="shared" si="39"/>
        <v>#DIV/0!</v>
      </c>
      <c r="H450" s="32"/>
      <c r="I450" s="76"/>
      <c r="J450" s="32"/>
      <c r="K450" s="163"/>
      <c r="L450" s="76"/>
      <c r="M450" s="32"/>
    </row>
    <row r="451" spans="1:13" s="48" customFormat="1" ht="24.75" customHeight="1" x14ac:dyDescent="0.3">
      <c r="A451" s="164" t="s">
        <v>35</v>
      </c>
      <c r="B451" s="225" t="s">
        <v>36</v>
      </c>
      <c r="C451" s="229" t="s">
        <v>162</v>
      </c>
      <c r="D451" s="64">
        <f>SUM(D452:D455)</f>
        <v>0</v>
      </c>
      <c r="E451" s="64">
        <f>SUM(E452:E455)</f>
        <v>0</v>
      </c>
      <c r="F451" s="64">
        <f>SUM(F452:F455)</f>
        <v>0</v>
      </c>
      <c r="G451" s="226" t="e">
        <f t="shared" si="39"/>
        <v>#DIV/0!</v>
      </c>
      <c r="H451" s="30" t="s">
        <v>37</v>
      </c>
      <c r="I451" s="91" t="s">
        <v>470</v>
      </c>
      <c r="J451" s="94" t="s">
        <v>244</v>
      </c>
      <c r="K451" s="219" t="s">
        <v>193</v>
      </c>
      <c r="L451" s="50"/>
      <c r="M451" s="30">
        <v>827</v>
      </c>
    </row>
    <row r="452" spans="1:13" s="48" customFormat="1" ht="24.75" customHeight="1" x14ac:dyDescent="0.3">
      <c r="A452" s="167"/>
      <c r="B452" s="227"/>
      <c r="C452" s="71" t="s">
        <v>226</v>
      </c>
      <c r="D452" s="64">
        <v>0</v>
      </c>
      <c r="E452" s="64">
        <v>0</v>
      </c>
      <c r="F452" s="64">
        <v>0</v>
      </c>
      <c r="G452" s="226" t="e">
        <f t="shared" si="39"/>
        <v>#DIV/0!</v>
      </c>
      <c r="H452" s="31"/>
      <c r="I452" s="230"/>
      <c r="J452" s="113"/>
      <c r="K452" s="219"/>
      <c r="L452" s="232"/>
      <c r="M452" s="31"/>
    </row>
    <row r="453" spans="1:13" s="48" customFormat="1" ht="24.75" customHeight="1" x14ac:dyDescent="0.3">
      <c r="A453" s="167"/>
      <c r="B453" s="227"/>
      <c r="C453" s="71" t="s">
        <v>228</v>
      </c>
      <c r="D453" s="64">
        <v>0</v>
      </c>
      <c r="E453" s="64">
        <v>0</v>
      </c>
      <c r="F453" s="64">
        <v>0</v>
      </c>
      <c r="G453" s="226" t="e">
        <f t="shared" si="39"/>
        <v>#DIV/0!</v>
      </c>
      <c r="H453" s="31"/>
      <c r="I453" s="230"/>
      <c r="J453" s="113"/>
      <c r="K453" s="219"/>
      <c r="L453" s="232"/>
      <c r="M453" s="31"/>
    </row>
    <row r="454" spans="1:13" s="48" customFormat="1" ht="24.75" customHeight="1" x14ac:dyDescent="0.3">
      <c r="A454" s="167"/>
      <c r="B454" s="227"/>
      <c r="C454" s="71" t="s">
        <v>161</v>
      </c>
      <c r="D454" s="64">
        <v>0</v>
      </c>
      <c r="E454" s="64">
        <v>0</v>
      </c>
      <c r="F454" s="64">
        <v>0</v>
      </c>
      <c r="G454" s="226" t="e">
        <f t="shared" si="39"/>
        <v>#DIV/0!</v>
      </c>
      <c r="H454" s="31"/>
      <c r="I454" s="230"/>
      <c r="J454" s="113"/>
      <c r="K454" s="219"/>
      <c r="L454" s="232"/>
      <c r="M454" s="31"/>
    </row>
    <row r="455" spans="1:13" s="48" customFormat="1" ht="24.75" customHeight="1" x14ac:dyDescent="0.3">
      <c r="A455" s="169"/>
      <c r="B455" s="228"/>
      <c r="C455" s="71" t="s">
        <v>160</v>
      </c>
      <c r="D455" s="64">
        <v>0</v>
      </c>
      <c r="E455" s="64">
        <v>0</v>
      </c>
      <c r="F455" s="64">
        <v>0</v>
      </c>
      <c r="G455" s="226" t="e">
        <f t="shared" si="39"/>
        <v>#DIV/0!</v>
      </c>
      <c r="H455" s="32"/>
      <c r="I455" s="231"/>
      <c r="J455" s="115"/>
      <c r="K455" s="219"/>
      <c r="L455" s="232"/>
      <c r="M455" s="32"/>
    </row>
    <row r="456" spans="1:13" s="48" customFormat="1" ht="23.25" customHeight="1" x14ac:dyDescent="0.3">
      <c r="A456" s="164" t="s">
        <v>38</v>
      </c>
      <c r="B456" s="225" t="s">
        <v>39</v>
      </c>
      <c r="C456" s="229" t="s">
        <v>162</v>
      </c>
      <c r="D456" s="64">
        <f>SUM(D457:D460)</f>
        <v>0</v>
      </c>
      <c r="E456" s="64">
        <f>SUM(E457:E460)</f>
        <v>0</v>
      </c>
      <c r="F456" s="64">
        <f>SUM(F457:F460)</f>
        <v>0</v>
      </c>
      <c r="G456" s="226" t="e">
        <f t="shared" si="39"/>
        <v>#DIV/0!</v>
      </c>
      <c r="H456" s="30" t="s">
        <v>40</v>
      </c>
      <c r="I456" s="62" t="s">
        <v>134</v>
      </c>
      <c r="J456" s="30" t="s">
        <v>272</v>
      </c>
      <c r="K456" s="156" t="s">
        <v>193</v>
      </c>
      <c r="L456" s="62" t="s">
        <v>465</v>
      </c>
      <c r="M456" s="30">
        <v>827</v>
      </c>
    </row>
    <row r="457" spans="1:13" s="48" customFormat="1" ht="23.25" customHeight="1" x14ac:dyDescent="0.3">
      <c r="A457" s="167"/>
      <c r="B457" s="227"/>
      <c r="C457" s="71" t="s">
        <v>226</v>
      </c>
      <c r="D457" s="64">
        <v>0</v>
      </c>
      <c r="E457" s="64">
        <v>0</v>
      </c>
      <c r="F457" s="64">
        <v>0</v>
      </c>
      <c r="G457" s="226" t="e">
        <f t="shared" si="39"/>
        <v>#DIV/0!</v>
      </c>
      <c r="H457" s="31"/>
      <c r="I457" s="70"/>
      <c r="J457" s="31"/>
      <c r="K457" s="159"/>
      <c r="L457" s="70"/>
      <c r="M457" s="31"/>
    </row>
    <row r="458" spans="1:13" s="48" customFormat="1" ht="23.25" customHeight="1" x14ac:dyDescent="0.3">
      <c r="A458" s="167"/>
      <c r="B458" s="227"/>
      <c r="C458" s="71" t="s">
        <v>228</v>
      </c>
      <c r="D458" s="64">
        <v>0</v>
      </c>
      <c r="E458" s="64">
        <v>0</v>
      </c>
      <c r="F458" s="64">
        <v>0</v>
      </c>
      <c r="G458" s="226" t="e">
        <f t="shared" si="39"/>
        <v>#DIV/0!</v>
      </c>
      <c r="H458" s="31"/>
      <c r="I458" s="70"/>
      <c r="J458" s="31"/>
      <c r="K458" s="159"/>
      <c r="L458" s="70"/>
      <c r="M458" s="31"/>
    </row>
    <row r="459" spans="1:13" s="48" customFormat="1" ht="23.25" customHeight="1" x14ac:dyDescent="0.3">
      <c r="A459" s="167"/>
      <c r="B459" s="227"/>
      <c r="C459" s="71" t="s">
        <v>161</v>
      </c>
      <c r="D459" s="64">
        <v>0</v>
      </c>
      <c r="E459" s="64">
        <v>0</v>
      </c>
      <c r="F459" s="64">
        <v>0</v>
      </c>
      <c r="G459" s="226" t="e">
        <f t="shared" si="39"/>
        <v>#DIV/0!</v>
      </c>
      <c r="H459" s="31"/>
      <c r="I459" s="70"/>
      <c r="J459" s="31"/>
      <c r="K459" s="159"/>
      <c r="L459" s="70"/>
      <c r="M459" s="31"/>
    </row>
    <row r="460" spans="1:13" s="48" customFormat="1" ht="23.25" customHeight="1" x14ac:dyDescent="0.3">
      <c r="A460" s="169"/>
      <c r="B460" s="228"/>
      <c r="C460" s="71" t="s">
        <v>160</v>
      </c>
      <c r="D460" s="64">
        <v>0</v>
      </c>
      <c r="E460" s="64">
        <v>0</v>
      </c>
      <c r="F460" s="64">
        <v>0</v>
      </c>
      <c r="G460" s="226" t="e">
        <f t="shared" si="39"/>
        <v>#DIV/0!</v>
      </c>
      <c r="H460" s="32"/>
      <c r="I460" s="76"/>
      <c r="J460" s="32"/>
      <c r="K460" s="163"/>
      <c r="L460" s="76"/>
      <c r="M460" s="32"/>
    </row>
    <row r="461" spans="1:13" s="48" customFormat="1" ht="24.75" customHeight="1" x14ac:dyDescent="0.3">
      <c r="A461" s="164" t="s">
        <v>41</v>
      </c>
      <c r="B461" s="225" t="s">
        <v>42</v>
      </c>
      <c r="C461" s="229" t="s">
        <v>162</v>
      </c>
      <c r="D461" s="64">
        <f>SUM(D462:D465)</f>
        <v>0</v>
      </c>
      <c r="E461" s="64">
        <f>SUM(E462:E465)</f>
        <v>0</v>
      </c>
      <c r="F461" s="64">
        <f>SUM(F462:F465)</f>
        <v>0</v>
      </c>
      <c r="G461" s="226" t="e">
        <f t="shared" si="39"/>
        <v>#DIV/0!</v>
      </c>
      <c r="H461" s="30" t="s">
        <v>43</v>
      </c>
      <c r="I461" s="62" t="s">
        <v>155</v>
      </c>
      <c r="J461" s="30" t="s">
        <v>272</v>
      </c>
      <c r="K461" s="156" t="s">
        <v>193</v>
      </c>
      <c r="L461" s="62" t="s">
        <v>467</v>
      </c>
      <c r="M461" s="30">
        <v>827</v>
      </c>
    </row>
    <row r="462" spans="1:13" s="48" customFormat="1" ht="24.75" customHeight="1" x14ac:dyDescent="0.3">
      <c r="A462" s="167"/>
      <c r="B462" s="227"/>
      <c r="C462" s="71" t="s">
        <v>226</v>
      </c>
      <c r="D462" s="64">
        <v>0</v>
      </c>
      <c r="E462" s="64">
        <v>0</v>
      </c>
      <c r="F462" s="64">
        <v>0</v>
      </c>
      <c r="G462" s="226" t="e">
        <f t="shared" si="39"/>
        <v>#DIV/0!</v>
      </c>
      <c r="H462" s="31"/>
      <c r="I462" s="70"/>
      <c r="J462" s="31"/>
      <c r="K462" s="159"/>
      <c r="L462" s="70"/>
      <c r="M462" s="31"/>
    </row>
    <row r="463" spans="1:13" s="48" customFormat="1" ht="24.75" customHeight="1" x14ac:dyDescent="0.3">
      <c r="A463" s="167"/>
      <c r="B463" s="227"/>
      <c r="C463" s="71" t="s">
        <v>228</v>
      </c>
      <c r="D463" s="64">
        <v>0</v>
      </c>
      <c r="E463" s="64">
        <v>0</v>
      </c>
      <c r="F463" s="64">
        <v>0</v>
      </c>
      <c r="G463" s="226" t="e">
        <f t="shared" ref="G463:G505" si="44">F463/D463</f>
        <v>#DIV/0!</v>
      </c>
      <c r="H463" s="31"/>
      <c r="I463" s="70"/>
      <c r="J463" s="31"/>
      <c r="K463" s="159"/>
      <c r="L463" s="70"/>
      <c r="M463" s="31"/>
    </row>
    <row r="464" spans="1:13" s="48" customFormat="1" ht="24.75" customHeight="1" x14ac:dyDescent="0.3">
      <c r="A464" s="167"/>
      <c r="B464" s="227"/>
      <c r="C464" s="71" t="s">
        <v>161</v>
      </c>
      <c r="D464" s="64">
        <v>0</v>
      </c>
      <c r="E464" s="64">
        <v>0</v>
      </c>
      <c r="F464" s="64">
        <v>0</v>
      </c>
      <c r="G464" s="226" t="e">
        <f t="shared" si="44"/>
        <v>#DIV/0!</v>
      </c>
      <c r="H464" s="31"/>
      <c r="I464" s="70"/>
      <c r="J464" s="31"/>
      <c r="K464" s="159"/>
      <c r="L464" s="70"/>
      <c r="M464" s="31"/>
    </row>
    <row r="465" spans="1:13" s="48" customFormat="1" ht="24.75" customHeight="1" x14ac:dyDescent="0.3">
      <c r="A465" s="169"/>
      <c r="B465" s="228"/>
      <c r="C465" s="71" t="s">
        <v>160</v>
      </c>
      <c r="D465" s="64">
        <v>0</v>
      </c>
      <c r="E465" s="64">
        <v>0</v>
      </c>
      <c r="F465" s="64">
        <v>0</v>
      </c>
      <c r="G465" s="226" t="e">
        <f t="shared" si="44"/>
        <v>#DIV/0!</v>
      </c>
      <c r="H465" s="32"/>
      <c r="I465" s="76"/>
      <c r="J465" s="32"/>
      <c r="K465" s="163"/>
      <c r="L465" s="76"/>
      <c r="M465" s="32"/>
    </row>
    <row r="466" spans="1:13" s="48" customFormat="1" ht="20.25" customHeight="1" x14ac:dyDescent="0.3">
      <c r="A466" s="164" t="s">
        <v>44</v>
      </c>
      <c r="B466" s="225" t="s">
        <v>45</v>
      </c>
      <c r="C466" s="229" t="s">
        <v>162</v>
      </c>
      <c r="D466" s="64">
        <f>SUM(D467:D470)</f>
        <v>260630.5</v>
      </c>
      <c r="E466" s="64">
        <f>SUM(E467:E470)</f>
        <v>19981.55</v>
      </c>
      <c r="F466" s="64">
        <f>SUM(F467:F470)</f>
        <v>19981.55</v>
      </c>
      <c r="G466" s="226">
        <f t="shared" si="44"/>
        <v>7.6666199849979189E-2</v>
      </c>
      <c r="H466" s="30" t="s">
        <v>46</v>
      </c>
      <c r="I466" s="37" t="s">
        <v>224</v>
      </c>
      <c r="J466" s="25">
        <f>SUM(J467:J469)</f>
        <v>4</v>
      </c>
      <c r="K466" s="156" t="s">
        <v>47</v>
      </c>
      <c r="L466" s="30"/>
      <c r="M466" s="30">
        <v>827</v>
      </c>
    </row>
    <row r="467" spans="1:13" s="48" customFormat="1" ht="20.25" customHeight="1" x14ac:dyDescent="0.3">
      <c r="A467" s="167"/>
      <c r="B467" s="227"/>
      <c r="C467" s="71" t="s">
        <v>226</v>
      </c>
      <c r="D467" s="64">
        <f t="shared" ref="D467:F470" si="45">D472+D477+D482</f>
        <v>42326.400000000001</v>
      </c>
      <c r="E467" s="64">
        <f t="shared" si="45"/>
        <v>2897.32</v>
      </c>
      <c r="F467" s="64">
        <f t="shared" si="45"/>
        <v>2897.32</v>
      </c>
      <c r="G467" s="226">
        <f t="shared" si="44"/>
        <v>6.8451840931428143E-2</v>
      </c>
      <c r="H467" s="31"/>
      <c r="I467" s="37" t="s">
        <v>227</v>
      </c>
      <c r="J467" s="25">
        <v>0</v>
      </c>
      <c r="K467" s="159"/>
      <c r="L467" s="31"/>
      <c r="M467" s="31"/>
    </row>
    <row r="468" spans="1:13" s="48" customFormat="1" ht="20.25" customHeight="1" x14ac:dyDescent="0.3">
      <c r="A468" s="167"/>
      <c r="B468" s="227"/>
      <c r="C468" s="71" t="s">
        <v>228</v>
      </c>
      <c r="D468" s="64">
        <f t="shared" si="45"/>
        <v>103626.7</v>
      </c>
      <c r="E468" s="64">
        <f t="shared" si="45"/>
        <v>7093.43</v>
      </c>
      <c r="F468" s="64">
        <f t="shared" si="45"/>
        <v>7093.43</v>
      </c>
      <c r="G468" s="226">
        <f t="shared" si="44"/>
        <v>6.845176001937725E-2</v>
      </c>
      <c r="H468" s="31"/>
      <c r="I468" s="37" t="s">
        <v>229</v>
      </c>
      <c r="J468" s="25">
        <v>2</v>
      </c>
      <c r="K468" s="159"/>
      <c r="L468" s="31"/>
      <c r="M468" s="31"/>
    </row>
    <row r="469" spans="1:13" s="48" customFormat="1" ht="20.25" customHeight="1" x14ac:dyDescent="0.3">
      <c r="A469" s="167"/>
      <c r="B469" s="227"/>
      <c r="C469" s="71" t="s">
        <v>161</v>
      </c>
      <c r="D469" s="64">
        <f t="shared" si="45"/>
        <v>0</v>
      </c>
      <c r="E469" s="64">
        <f t="shared" si="45"/>
        <v>0</v>
      </c>
      <c r="F469" s="64">
        <f t="shared" si="45"/>
        <v>0</v>
      </c>
      <c r="G469" s="226" t="e">
        <f t="shared" si="44"/>
        <v>#DIV/0!</v>
      </c>
      <c r="H469" s="31"/>
      <c r="I469" s="37" t="s">
        <v>230</v>
      </c>
      <c r="J469" s="25">
        <v>2</v>
      </c>
      <c r="K469" s="159"/>
      <c r="L469" s="31"/>
      <c r="M469" s="31"/>
    </row>
    <row r="470" spans="1:13" s="48" customFormat="1" ht="120.6" customHeight="1" x14ac:dyDescent="0.3">
      <c r="A470" s="169"/>
      <c r="B470" s="228"/>
      <c r="C470" s="71" t="s">
        <v>160</v>
      </c>
      <c r="D470" s="64">
        <f t="shared" si="45"/>
        <v>114677.4</v>
      </c>
      <c r="E470" s="64">
        <f t="shared" si="45"/>
        <v>9990.7999999999993</v>
      </c>
      <c r="F470" s="64">
        <f t="shared" si="45"/>
        <v>9990.7999999999993</v>
      </c>
      <c r="G470" s="226">
        <f t="shared" si="44"/>
        <v>8.7120914844598843E-2</v>
      </c>
      <c r="H470" s="32"/>
      <c r="I470" s="37" t="s">
        <v>231</v>
      </c>
      <c r="J470" s="237">
        <f>(J467+J468/2)/J466</f>
        <v>0.25</v>
      </c>
      <c r="K470" s="163"/>
      <c r="L470" s="32"/>
      <c r="M470" s="32"/>
    </row>
    <row r="471" spans="1:13" s="48" customFormat="1" ht="30" customHeight="1" x14ac:dyDescent="0.3">
      <c r="A471" s="164" t="s">
        <v>48</v>
      </c>
      <c r="B471" s="225" t="s">
        <v>49</v>
      </c>
      <c r="C471" s="229" t="s">
        <v>162</v>
      </c>
      <c r="D471" s="64">
        <f>SUM(D472:D475)</f>
        <v>260630.5</v>
      </c>
      <c r="E471" s="64">
        <f>SUM(E472:E475)</f>
        <v>19981.55</v>
      </c>
      <c r="F471" s="64">
        <f>SUM(F472:F475)</f>
        <v>19981.55</v>
      </c>
      <c r="G471" s="226">
        <f t="shared" si="44"/>
        <v>7.6666199849979189E-2</v>
      </c>
      <c r="H471" s="30" t="s">
        <v>50</v>
      </c>
      <c r="I471" s="91" t="s">
        <v>156</v>
      </c>
      <c r="J471" s="94" t="s">
        <v>298</v>
      </c>
      <c r="K471" s="219" t="s">
        <v>47</v>
      </c>
      <c r="L471" s="62" t="s">
        <v>471</v>
      </c>
      <c r="M471" s="30">
        <v>827</v>
      </c>
    </row>
    <row r="472" spans="1:13" s="48" customFormat="1" ht="30" customHeight="1" x14ac:dyDescent="0.3">
      <c r="A472" s="167"/>
      <c r="B472" s="227"/>
      <c r="C472" s="71" t="s">
        <v>226</v>
      </c>
      <c r="D472" s="64">
        <v>42326.400000000001</v>
      </c>
      <c r="E472" s="64">
        <v>2897.32</v>
      </c>
      <c r="F472" s="64">
        <v>2897.32</v>
      </c>
      <c r="G472" s="226">
        <f t="shared" si="44"/>
        <v>6.8451840931428143E-2</v>
      </c>
      <c r="H472" s="31"/>
      <c r="I472" s="230"/>
      <c r="J472" s="113"/>
      <c r="K472" s="219"/>
      <c r="L472" s="238"/>
      <c r="M472" s="31"/>
    </row>
    <row r="473" spans="1:13" s="48" customFormat="1" ht="30" customHeight="1" x14ac:dyDescent="0.3">
      <c r="A473" s="167"/>
      <c r="B473" s="227"/>
      <c r="C473" s="71" t="s">
        <v>228</v>
      </c>
      <c r="D473" s="64">
        <v>103626.7</v>
      </c>
      <c r="E473" s="64">
        <v>7093.43</v>
      </c>
      <c r="F473" s="64">
        <v>7093.43</v>
      </c>
      <c r="G473" s="226">
        <f t="shared" si="44"/>
        <v>6.845176001937725E-2</v>
      </c>
      <c r="H473" s="31"/>
      <c r="I473" s="230"/>
      <c r="J473" s="113"/>
      <c r="K473" s="219"/>
      <c r="L473" s="238"/>
      <c r="M473" s="31"/>
    </row>
    <row r="474" spans="1:13" s="48" customFormat="1" ht="30" customHeight="1" x14ac:dyDescent="0.3">
      <c r="A474" s="167"/>
      <c r="B474" s="227"/>
      <c r="C474" s="71" t="s">
        <v>161</v>
      </c>
      <c r="D474" s="64">
        <v>0</v>
      </c>
      <c r="E474" s="64">
        <v>0</v>
      </c>
      <c r="F474" s="64">
        <v>0</v>
      </c>
      <c r="G474" s="226" t="e">
        <f t="shared" si="44"/>
        <v>#DIV/0!</v>
      </c>
      <c r="H474" s="31"/>
      <c r="I474" s="230"/>
      <c r="J474" s="113"/>
      <c r="K474" s="219"/>
      <c r="L474" s="238"/>
      <c r="M474" s="31"/>
    </row>
    <row r="475" spans="1:13" s="48" customFormat="1" ht="30" customHeight="1" x14ac:dyDescent="0.3">
      <c r="A475" s="169"/>
      <c r="B475" s="228"/>
      <c r="C475" s="71" t="s">
        <v>160</v>
      </c>
      <c r="D475" s="64">
        <v>114677.4</v>
      </c>
      <c r="E475" s="64">
        <v>9990.7999999999993</v>
      </c>
      <c r="F475" s="64">
        <v>9990.7999999999993</v>
      </c>
      <c r="G475" s="226">
        <f t="shared" si="44"/>
        <v>8.7120914844598843E-2</v>
      </c>
      <c r="H475" s="32"/>
      <c r="I475" s="231"/>
      <c r="J475" s="115"/>
      <c r="K475" s="219"/>
      <c r="L475" s="239"/>
      <c r="M475" s="32"/>
    </row>
    <row r="476" spans="1:13" s="48" customFormat="1" ht="22.5" customHeight="1" x14ac:dyDescent="0.3">
      <c r="A476" s="164" t="s">
        <v>51</v>
      </c>
      <c r="B476" s="225" t="s">
        <v>52</v>
      </c>
      <c r="C476" s="229" t="s">
        <v>162</v>
      </c>
      <c r="D476" s="64">
        <f>SUM(D477:D480)</f>
        <v>0</v>
      </c>
      <c r="E476" s="64">
        <f>SUM(E477:E480)</f>
        <v>0</v>
      </c>
      <c r="F476" s="64">
        <f>SUM(F477:F480)</f>
        <v>0</v>
      </c>
      <c r="G476" s="226" t="e">
        <f t="shared" si="44"/>
        <v>#DIV/0!</v>
      </c>
      <c r="H476" s="30" t="s">
        <v>53</v>
      </c>
      <c r="I476" s="62" t="s">
        <v>472</v>
      </c>
      <c r="J476" s="94" t="s">
        <v>272</v>
      </c>
      <c r="K476" s="156" t="s">
        <v>193</v>
      </c>
      <c r="L476" s="62" t="s">
        <v>157</v>
      </c>
      <c r="M476" s="30">
        <v>827</v>
      </c>
    </row>
    <row r="477" spans="1:13" s="48" customFormat="1" ht="22.5" customHeight="1" x14ac:dyDescent="0.3">
      <c r="A477" s="167"/>
      <c r="B477" s="227"/>
      <c r="C477" s="71" t="s">
        <v>226</v>
      </c>
      <c r="D477" s="64">
        <v>0</v>
      </c>
      <c r="E477" s="64">
        <v>0</v>
      </c>
      <c r="F477" s="64">
        <v>0</v>
      </c>
      <c r="G477" s="226" t="e">
        <f t="shared" si="44"/>
        <v>#DIV/0!</v>
      </c>
      <c r="H477" s="31"/>
      <c r="I477" s="70"/>
      <c r="J477" s="113"/>
      <c r="K477" s="159"/>
      <c r="L477" s="70"/>
      <c r="M477" s="31"/>
    </row>
    <row r="478" spans="1:13" s="48" customFormat="1" ht="22.5" customHeight="1" x14ac:dyDescent="0.3">
      <c r="A478" s="167"/>
      <c r="B478" s="227"/>
      <c r="C478" s="71" t="s">
        <v>228</v>
      </c>
      <c r="D478" s="64">
        <v>0</v>
      </c>
      <c r="E478" s="64">
        <v>0</v>
      </c>
      <c r="F478" s="64">
        <v>0</v>
      </c>
      <c r="G478" s="226" t="e">
        <f t="shared" si="44"/>
        <v>#DIV/0!</v>
      </c>
      <c r="H478" s="31"/>
      <c r="I478" s="70"/>
      <c r="J478" s="113"/>
      <c r="K478" s="159"/>
      <c r="L478" s="70"/>
      <c r="M478" s="31"/>
    </row>
    <row r="479" spans="1:13" s="48" customFormat="1" ht="22.5" customHeight="1" x14ac:dyDescent="0.3">
      <c r="A479" s="167"/>
      <c r="B479" s="227"/>
      <c r="C479" s="71" t="s">
        <v>161</v>
      </c>
      <c r="D479" s="64">
        <v>0</v>
      </c>
      <c r="E479" s="64">
        <v>0</v>
      </c>
      <c r="F479" s="64">
        <v>0</v>
      </c>
      <c r="G479" s="226" t="e">
        <f t="shared" si="44"/>
        <v>#DIV/0!</v>
      </c>
      <c r="H479" s="31"/>
      <c r="I479" s="70"/>
      <c r="J479" s="113"/>
      <c r="K479" s="159"/>
      <c r="L479" s="70"/>
      <c r="M479" s="31"/>
    </row>
    <row r="480" spans="1:13" s="48" customFormat="1" ht="37.200000000000003" customHeight="1" x14ac:dyDescent="0.3">
      <c r="A480" s="169"/>
      <c r="B480" s="228"/>
      <c r="C480" s="71" t="s">
        <v>160</v>
      </c>
      <c r="D480" s="64">
        <v>0</v>
      </c>
      <c r="E480" s="64">
        <v>0</v>
      </c>
      <c r="F480" s="64">
        <v>0</v>
      </c>
      <c r="G480" s="226" t="e">
        <f t="shared" si="44"/>
        <v>#DIV/0!</v>
      </c>
      <c r="H480" s="32"/>
      <c r="I480" s="76"/>
      <c r="J480" s="115"/>
      <c r="K480" s="163"/>
      <c r="L480" s="76"/>
      <c r="M480" s="32"/>
    </row>
    <row r="481" spans="1:13" s="48" customFormat="1" ht="23.25" customHeight="1" x14ac:dyDescent="0.3">
      <c r="A481" s="164" t="s">
        <v>54</v>
      </c>
      <c r="B481" s="225" t="s">
        <v>135</v>
      </c>
      <c r="C481" s="229" t="s">
        <v>162</v>
      </c>
      <c r="D481" s="64">
        <f>SUM(D482:D485)</f>
        <v>0</v>
      </c>
      <c r="E481" s="64">
        <f>SUM(E482:E485)</f>
        <v>0</v>
      </c>
      <c r="F481" s="64">
        <f>SUM(F482:F485)</f>
        <v>0</v>
      </c>
      <c r="G481" s="226" t="e">
        <f t="shared" si="44"/>
        <v>#DIV/0!</v>
      </c>
      <c r="H481" s="30" t="s">
        <v>56</v>
      </c>
      <c r="I481" s="91" t="s">
        <v>158</v>
      </c>
      <c r="J481" s="94" t="s">
        <v>272</v>
      </c>
      <c r="K481" s="219" t="s">
        <v>47</v>
      </c>
      <c r="L481" s="50" t="s">
        <v>130</v>
      </c>
      <c r="M481" s="30">
        <v>827</v>
      </c>
    </row>
    <row r="482" spans="1:13" s="48" customFormat="1" ht="23.25" customHeight="1" x14ac:dyDescent="0.3">
      <c r="A482" s="167"/>
      <c r="B482" s="227"/>
      <c r="C482" s="71" t="s">
        <v>226</v>
      </c>
      <c r="D482" s="64">
        <v>0</v>
      </c>
      <c r="E482" s="64">
        <v>0</v>
      </c>
      <c r="F482" s="64">
        <v>0</v>
      </c>
      <c r="G482" s="226" t="e">
        <f t="shared" si="44"/>
        <v>#DIV/0!</v>
      </c>
      <c r="H482" s="31"/>
      <c r="I482" s="230"/>
      <c r="J482" s="113"/>
      <c r="K482" s="219"/>
      <c r="L482" s="232"/>
      <c r="M482" s="31"/>
    </row>
    <row r="483" spans="1:13" s="48" customFormat="1" ht="23.25" customHeight="1" x14ac:dyDescent="0.3">
      <c r="A483" s="167"/>
      <c r="B483" s="227"/>
      <c r="C483" s="71" t="s">
        <v>228</v>
      </c>
      <c r="D483" s="64">
        <v>0</v>
      </c>
      <c r="E483" s="64">
        <v>0</v>
      </c>
      <c r="F483" s="64">
        <v>0</v>
      </c>
      <c r="G483" s="226" t="e">
        <f t="shared" si="44"/>
        <v>#DIV/0!</v>
      </c>
      <c r="H483" s="31"/>
      <c r="I483" s="230"/>
      <c r="J483" s="113"/>
      <c r="K483" s="219"/>
      <c r="L483" s="232"/>
      <c r="M483" s="31"/>
    </row>
    <row r="484" spans="1:13" s="48" customFormat="1" ht="23.25" customHeight="1" x14ac:dyDescent="0.3">
      <c r="A484" s="167"/>
      <c r="B484" s="227"/>
      <c r="C484" s="71" t="s">
        <v>161</v>
      </c>
      <c r="D484" s="64">
        <v>0</v>
      </c>
      <c r="E484" s="64">
        <v>0</v>
      </c>
      <c r="F484" s="64">
        <v>0</v>
      </c>
      <c r="G484" s="226" t="e">
        <f t="shared" si="44"/>
        <v>#DIV/0!</v>
      </c>
      <c r="H484" s="31"/>
      <c r="I484" s="230"/>
      <c r="J484" s="113"/>
      <c r="K484" s="219"/>
      <c r="L484" s="232"/>
      <c r="M484" s="31"/>
    </row>
    <row r="485" spans="1:13" s="48" customFormat="1" ht="23.25" customHeight="1" x14ac:dyDescent="0.3">
      <c r="A485" s="169"/>
      <c r="B485" s="228"/>
      <c r="C485" s="71" t="s">
        <v>160</v>
      </c>
      <c r="D485" s="64">
        <v>0</v>
      </c>
      <c r="E485" s="64">
        <v>0</v>
      </c>
      <c r="F485" s="64">
        <v>0</v>
      </c>
      <c r="G485" s="226" t="e">
        <f t="shared" si="44"/>
        <v>#DIV/0!</v>
      </c>
      <c r="H485" s="32"/>
      <c r="I485" s="231"/>
      <c r="J485" s="115"/>
      <c r="K485" s="219"/>
      <c r="L485" s="232"/>
      <c r="M485" s="32"/>
    </row>
    <row r="486" spans="1:13" s="48" customFormat="1" ht="27" customHeight="1" x14ac:dyDescent="0.3">
      <c r="A486" s="164" t="s">
        <v>57</v>
      </c>
      <c r="B486" s="225" t="s">
        <v>55</v>
      </c>
      <c r="C486" s="229" t="s">
        <v>162</v>
      </c>
      <c r="D486" s="64">
        <f>SUM(D487:D490)</f>
        <v>0</v>
      </c>
      <c r="E486" s="64">
        <f>SUM(E487:E490)</f>
        <v>0</v>
      </c>
      <c r="F486" s="64">
        <f>SUM(F487:F490)</f>
        <v>0</v>
      </c>
      <c r="G486" s="226" t="e">
        <f t="shared" si="44"/>
        <v>#DIV/0!</v>
      </c>
      <c r="H486" s="30" t="s">
        <v>58</v>
      </c>
      <c r="I486" s="91"/>
      <c r="J486" s="94" t="s">
        <v>298</v>
      </c>
      <c r="K486" s="219" t="s">
        <v>47</v>
      </c>
      <c r="L486" s="50" t="s">
        <v>473</v>
      </c>
      <c r="M486" s="30">
        <v>827</v>
      </c>
    </row>
    <row r="487" spans="1:13" s="48" customFormat="1" ht="27" customHeight="1" x14ac:dyDescent="0.3">
      <c r="A487" s="167"/>
      <c r="B487" s="227"/>
      <c r="C487" s="71" t="s">
        <v>226</v>
      </c>
      <c r="D487" s="64">
        <v>0</v>
      </c>
      <c r="E487" s="64">
        <v>0</v>
      </c>
      <c r="F487" s="64">
        <v>0</v>
      </c>
      <c r="G487" s="226" t="e">
        <f t="shared" si="44"/>
        <v>#DIV/0!</v>
      </c>
      <c r="H487" s="31"/>
      <c r="I487" s="230"/>
      <c r="J487" s="113"/>
      <c r="K487" s="219"/>
      <c r="L487" s="232"/>
      <c r="M487" s="31"/>
    </row>
    <row r="488" spans="1:13" s="48" customFormat="1" ht="27" customHeight="1" x14ac:dyDescent="0.3">
      <c r="A488" s="167"/>
      <c r="B488" s="227"/>
      <c r="C488" s="71" t="s">
        <v>228</v>
      </c>
      <c r="D488" s="64">
        <v>0</v>
      </c>
      <c r="E488" s="64">
        <v>0</v>
      </c>
      <c r="F488" s="64">
        <v>0</v>
      </c>
      <c r="G488" s="226" t="e">
        <f t="shared" si="44"/>
        <v>#DIV/0!</v>
      </c>
      <c r="H488" s="31"/>
      <c r="I488" s="230"/>
      <c r="J488" s="113"/>
      <c r="K488" s="219"/>
      <c r="L488" s="232"/>
      <c r="M488" s="31"/>
    </row>
    <row r="489" spans="1:13" s="48" customFormat="1" ht="27" customHeight="1" x14ac:dyDescent="0.3">
      <c r="A489" s="167"/>
      <c r="B489" s="227"/>
      <c r="C489" s="71" t="s">
        <v>161</v>
      </c>
      <c r="D489" s="64">
        <v>0</v>
      </c>
      <c r="E489" s="64">
        <v>0</v>
      </c>
      <c r="F489" s="64">
        <v>0</v>
      </c>
      <c r="G489" s="226" t="e">
        <f t="shared" si="44"/>
        <v>#DIV/0!</v>
      </c>
      <c r="H489" s="31"/>
      <c r="I489" s="230"/>
      <c r="J489" s="113"/>
      <c r="K489" s="219"/>
      <c r="L489" s="232"/>
      <c r="M489" s="31"/>
    </row>
    <row r="490" spans="1:13" s="48" customFormat="1" ht="27" customHeight="1" x14ac:dyDescent="0.3">
      <c r="A490" s="169"/>
      <c r="B490" s="228"/>
      <c r="C490" s="71" t="s">
        <v>160</v>
      </c>
      <c r="D490" s="64">
        <v>0</v>
      </c>
      <c r="E490" s="64">
        <v>0</v>
      </c>
      <c r="F490" s="64">
        <v>0</v>
      </c>
      <c r="G490" s="226" t="e">
        <f t="shared" si="44"/>
        <v>#DIV/0!</v>
      </c>
      <c r="H490" s="32"/>
      <c r="I490" s="231"/>
      <c r="J490" s="115"/>
      <c r="K490" s="219"/>
      <c r="L490" s="232"/>
      <c r="M490" s="32"/>
    </row>
    <row r="491" spans="1:13" s="48" customFormat="1" ht="21.75" customHeight="1" x14ac:dyDescent="0.3">
      <c r="A491" s="164" t="s">
        <v>191</v>
      </c>
      <c r="B491" s="225" t="s">
        <v>59</v>
      </c>
      <c r="C491" s="229" t="s">
        <v>162</v>
      </c>
      <c r="D491" s="64">
        <f>SUM(D492:D495)</f>
        <v>69376</v>
      </c>
      <c r="E491" s="64">
        <f>SUM(E492:E495)</f>
        <v>59860.4</v>
      </c>
      <c r="F491" s="64">
        <f>SUM(F492:F495)</f>
        <v>59860.4</v>
      </c>
      <c r="G491" s="226">
        <f t="shared" si="44"/>
        <v>0.86284017527675283</v>
      </c>
      <c r="H491" s="30"/>
      <c r="I491" s="37" t="s">
        <v>224</v>
      </c>
      <c r="J491" s="25">
        <f>SUM(J492:J494)</f>
        <v>2</v>
      </c>
      <c r="K491" s="156" t="s">
        <v>60</v>
      </c>
      <c r="L491" s="30"/>
      <c r="M491" s="30">
        <v>827</v>
      </c>
    </row>
    <row r="492" spans="1:13" s="48" customFormat="1" ht="21.75" customHeight="1" x14ac:dyDescent="0.3">
      <c r="A492" s="167"/>
      <c r="B492" s="227"/>
      <c r="C492" s="71" t="s">
        <v>226</v>
      </c>
      <c r="D492" s="240">
        <f>D497+D502</f>
        <v>0</v>
      </c>
      <c r="E492" s="240">
        <f t="shared" ref="E492:F492" si="46">E497+E502</f>
        <v>0</v>
      </c>
      <c r="F492" s="240">
        <f t="shared" si="46"/>
        <v>0</v>
      </c>
      <c r="G492" s="226" t="e">
        <f t="shared" si="44"/>
        <v>#DIV/0!</v>
      </c>
      <c r="H492" s="31"/>
      <c r="I492" s="37" t="s">
        <v>227</v>
      </c>
      <c r="J492" s="25">
        <v>1</v>
      </c>
      <c r="K492" s="159"/>
      <c r="L492" s="31"/>
      <c r="M492" s="31"/>
    </row>
    <row r="493" spans="1:13" s="48" customFormat="1" ht="21.75" customHeight="1" x14ac:dyDescent="0.3">
      <c r="A493" s="167"/>
      <c r="B493" s="227"/>
      <c r="C493" s="71" t="s">
        <v>228</v>
      </c>
      <c r="D493" s="240">
        <f t="shared" ref="D493:F495" si="47">D498+D503</f>
        <v>209.6</v>
      </c>
      <c r="E493" s="240">
        <f t="shared" si="47"/>
        <v>0</v>
      </c>
      <c r="F493" s="240">
        <f t="shared" si="47"/>
        <v>0</v>
      </c>
      <c r="G493" s="226">
        <f t="shared" si="44"/>
        <v>0</v>
      </c>
      <c r="H493" s="31"/>
      <c r="I493" s="37" t="s">
        <v>229</v>
      </c>
      <c r="J493" s="25">
        <v>1</v>
      </c>
      <c r="K493" s="159"/>
      <c r="L493" s="31"/>
      <c r="M493" s="31"/>
    </row>
    <row r="494" spans="1:13" s="48" customFormat="1" ht="21.75" customHeight="1" x14ac:dyDescent="0.3">
      <c r="A494" s="167"/>
      <c r="B494" s="227"/>
      <c r="C494" s="71" t="s">
        <v>161</v>
      </c>
      <c r="D494" s="240">
        <f t="shared" si="47"/>
        <v>0</v>
      </c>
      <c r="E494" s="240">
        <f t="shared" si="47"/>
        <v>0</v>
      </c>
      <c r="F494" s="240">
        <f t="shared" si="47"/>
        <v>0</v>
      </c>
      <c r="G494" s="226" t="e">
        <f t="shared" si="44"/>
        <v>#DIV/0!</v>
      </c>
      <c r="H494" s="31"/>
      <c r="I494" s="37" t="s">
        <v>230</v>
      </c>
      <c r="J494" s="25">
        <v>0</v>
      </c>
      <c r="K494" s="159"/>
      <c r="L494" s="31"/>
      <c r="M494" s="31"/>
    </row>
    <row r="495" spans="1:13" s="48" customFormat="1" ht="33.75" customHeight="1" x14ac:dyDescent="0.3">
      <c r="A495" s="169"/>
      <c r="B495" s="228"/>
      <c r="C495" s="71" t="s">
        <v>160</v>
      </c>
      <c r="D495" s="240">
        <f t="shared" si="47"/>
        <v>69166.399999999994</v>
      </c>
      <c r="E495" s="240">
        <f t="shared" si="47"/>
        <v>59860.4</v>
      </c>
      <c r="F495" s="240">
        <f t="shared" si="47"/>
        <v>59860.4</v>
      </c>
      <c r="G495" s="226">
        <f t="shared" si="44"/>
        <v>0.86545490295866212</v>
      </c>
      <c r="H495" s="32"/>
      <c r="I495" s="37" t="s">
        <v>231</v>
      </c>
      <c r="J495" s="65">
        <f>(J492+J493/2)/J491</f>
        <v>0.75</v>
      </c>
      <c r="K495" s="163"/>
      <c r="L495" s="32"/>
      <c r="M495" s="32"/>
    </row>
    <row r="496" spans="1:13" s="48" customFormat="1" ht="26.25" customHeight="1" outlineLevel="1" x14ac:dyDescent="0.3">
      <c r="A496" s="164" t="s">
        <v>61</v>
      </c>
      <c r="B496" s="225" t="s">
        <v>62</v>
      </c>
      <c r="C496" s="229" t="s">
        <v>162</v>
      </c>
      <c r="D496" s="64">
        <f>SUM(D497:D500)</f>
        <v>209.6</v>
      </c>
      <c r="E496" s="64">
        <f>SUM(E497:E500)</f>
        <v>0</v>
      </c>
      <c r="F496" s="64">
        <f>SUM(F497:F500)</f>
        <v>0</v>
      </c>
      <c r="G496" s="226">
        <f t="shared" si="44"/>
        <v>0</v>
      </c>
      <c r="H496" s="30" t="s">
        <v>63</v>
      </c>
      <c r="I496" s="62" t="s">
        <v>474</v>
      </c>
      <c r="J496" s="30" t="s">
        <v>298</v>
      </c>
      <c r="K496" s="156" t="s">
        <v>193</v>
      </c>
      <c r="L496" s="62" t="s">
        <v>475</v>
      </c>
      <c r="M496" s="30">
        <v>827</v>
      </c>
    </row>
    <row r="497" spans="1:14" s="48" customFormat="1" ht="26.25" customHeight="1" outlineLevel="1" x14ac:dyDescent="0.3">
      <c r="A497" s="167"/>
      <c r="B497" s="227"/>
      <c r="C497" s="71" t="s">
        <v>226</v>
      </c>
      <c r="D497" s="64">
        <v>0</v>
      </c>
      <c r="E497" s="64">
        <v>0</v>
      </c>
      <c r="F497" s="64">
        <v>0</v>
      </c>
      <c r="G497" s="226" t="e">
        <f t="shared" si="44"/>
        <v>#DIV/0!</v>
      </c>
      <c r="H497" s="31"/>
      <c r="I497" s="70"/>
      <c r="J497" s="31"/>
      <c r="K497" s="159"/>
      <c r="L497" s="70"/>
      <c r="M497" s="31"/>
    </row>
    <row r="498" spans="1:14" s="48" customFormat="1" ht="26.25" customHeight="1" outlineLevel="1" x14ac:dyDescent="0.3">
      <c r="A498" s="167"/>
      <c r="B498" s="227"/>
      <c r="C498" s="71" t="s">
        <v>228</v>
      </c>
      <c r="D498" s="64">
        <v>209.6</v>
      </c>
      <c r="E498" s="64">
        <v>0</v>
      </c>
      <c r="F498" s="64">
        <v>0</v>
      </c>
      <c r="G498" s="226">
        <f t="shared" si="44"/>
        <v>0</v>
      </c>
      <c r="H498" s="31"/>
      <c r="I498" s="70"/>
      <c r="J498" s="31"/>
      <c r="K498" s="159"/>
      <c r="L498" s="70"/>
      <c r="M498" s="31"/>
      <c r="N498" s="44"/>
    </row>
    <row r="499" spans="1:14" s="48" customFormat="1" ht="26.25" customHeight="1" outlineLevel="1" x14ac:dyDescent="0.3">
      <c r="A499" s="167"/>
      <c r="B499" s="227"/>
      <c r="C499" s="71" t="s">
        <v>161</v>
      </c>
      <c r="D499" s="64">
        <v>0</v>
      </c>
      <c r="E499" s="64">
        <v>0</v>
      </c>
      <c r="F499" s="64">
        <v>0</v>
      </c>
      <c r="G499" s="226" t="e">
        <f t="shared" si="44"/>
        <v>#DIV/0!</v>
      </c>
      <c r="H499" s="31"/>
      <c r="I499" s="70"/>
      <c r="J499" s="31"/>
      <c r="K499" s="159"/>
      <c r="L499" s="70"/>
      <c r="M499" s="31"/>
      <c r="N499" s="44"/>
    </row>
    <row r="500" spans="1:14" s="48" customFormat="1" ht="43.8" customHeight="1" outlineLevel="1" x14ac:dyDescent="0.3">
      <c r="A500" s="169"/>
      <c r="B500" s="228"/>
      <c r="C500" s="71" t="s">
        <v>160</v>
      </c>
      <c r="D500" s="64">
        <v>0</v>
      </c>
      <c r="E500" s="64">
        <v>0</v>
      </c>
      <c r="F500" s="64">
        <v>0</v>
      </c>
      <c r="G500" s="226" t="e">
        <f t="shared" si="44"/>
        <v>#DIV/0!</v>
      </c>
      <c r="H500" s="32"/>
      <c r="I500" s="76"/>
      <c r="J500" s="32"/>
      <c r="K500" s="163"/>
      <c r="L500" s="76"/>
      <c r="M500" s="32"/>
      <c r="N500" s="44"/>
    </row>
    <row r="501" spans="1:14" s="48" customFormat="1" ht="23.25" customHeight="1" outlineLevel="1" x14ac:dyDescent="0.3">
      <c r="A501" s="164" t="s">
        <v>64</v>
      </c>
      <c r="B501" s="225" t="s">
        <v>65</v>
      </c>
      <c r="C501" s="229" t="s">
        <v>162</v>
      </c>
      <c r="D501" s="64">
        <f>SUM(D502:D505)</f>
        <v>69166.399999999994</v>
      </c>
      <c r="E501" s="64">
        <f>SUM(E502:E505)</f>
        <v>59860.4</v>
      </c>
      <c r="F501" s="64">
        <f>SUM(F502:F505)</f>
        <v>59860.4</v>
      </c>
      <c r="G501" s="226">
        <f t="shared" si="44"/>
        <v>0.86545490295866212</v>
      </c>
      <c r="H501" s="30" t="s">
        <v>66</v>
      </c>
      <c r="I501" s="62" t="s">
        <v>136</v>
      </c>
      <c r="J501" s="94" t="s">
        <v>272</v>
      </c>
      <c r="K501" s="222" t="s">
        <v>137</v>
      </c>
      <c r="L501" s="50" t="s">
        <v>476</v>
      </c>
      <c r="M501" s="30">
        <v>827</v>
      </c>
      <c r="N501" s="44"/>
    </row>
    <row r="502" spans="1:14" s="48" customFormat="1" ht="23.25" customHeight="1" outlineLevel="1" x14ac:dyDescent="0.3">
      <c r="A502" s="167"/>
      <c r="B502" s="227"/>
      <c r="C502" s="71" t="s">
        <v>226</v>
      </c>
      <c r="D502" s="64">
        <v>0</v>
      </c>
      <c r="E502" s="64">
        <v>0</v>
      </c>
      <c r="F502" s="64">
        <v>0</v>
      </c>
      <c r="G502" s="226" t="e">
        <f t="shared" si="44"/>
        <v>#DIV/0!</v>
      </c>
      <c r="H502" s="31"/>
      <c r="I502" s="70"/>
      <c r="J502" s="113"/>
      <c r="K502" s="222"/>
      <c r="L502" s="232"/>
      <c r="M502" s="31"/>
      <c r="N502" s="44"/>
    </row>
    <row r="503" spans="1:14" s="48" customFormat="1" ht="23.25" customHeight="1" outlineLevel="1" x14ac:dyDescent="0.3">
      <c r="A503" s="167"/>
      <c r="B503" s="227"/>
      <c r="C503" s="71" t="s">
        <v>228</v>
      </c>
      <c r="D503" s="64">
        <v>0</v>
      </c>
      <c r="E503" s="64">
        <v>0</v>
      </c>
      <c r="F503" s="64">
        <v>0</v>
      </c>
      <c r="G503" s="226" t="e">
        <f t="shared" si="44"/>
        <v>#DIV/0!</v>
      </c>
      <c r="H503" s="31"/>
      <c r="I503" s="70"/>
      <c r="J503" s="113"/>
      <c r="K503" s="222"/>
      <c r="L503" s="232"/>
      <c r="M503" s="31"/>
      <c r="N503" s="44"/>
    </row>
    <row r="504" spans="1:14" s="48" customFormat="1" ht="23.25" customHeight="1" outlineLevel="1" x14ac:dyDescent="0.3">
      <c r="A504" s="167"/>
      <c r="B504" s="227"/>
      <c r="C504" s="71" t="s">
        <v>161</v>
      </c>
      <c r="D504" s="64">
        <v>0</v>
      </c>
      <c r="E504" s="64">
        <v>0</v>
      </c>
      <c r="F504" s="64">
        <v>0</v>
      </c>
      <c r="G504" s="226" t="e">
        <f t="shared" si="44"/>
        <v>#DIV/0!</v>
      </c>
      <c r="H504" s="31"/>
      <c r="I504" s="70"/>
      <c r="J504" s="113"/>
      <c r="K504" s="222"/>
      <c r="L504" s="232"/>
      <c r="M504" s="31"/>
      <c r="N504" s="44"/>
    </row>
    <row r="505" spans="1:14" s="48" customFormat="1" ht="41.4" customHeight="1" outlineLevel="1" x14ac:dyDescent="0.3">
      <c r="A505" s="169"/>
      <c r="B505" s="228"/>
      <c r="C505" s="71" t="s">
        <v>160</v>
      </c>
      <c r="D505" s="64">
        <v>69166.399999999994</v>
      </c>
      <c r="E505" s="64">
        <v>59860.4</v>
      </c>
      <c r="F505" s="64">
        <v>59860.4</v>
      </c>
      <c r="G505" s="226">
        <f t="shared" si="44"/>
        <v>0.86545490295866212</v>
      </c>
      <c r="H505" s="32"/>
      <c r="I505" s="76"/>
      <c r="J505" s="115"/>
      <c r="K505" s="222"/>
      <c r="L505" s="232"/>
      <c r="M505" s="32"/>
      <c r="N505" s="44"/>
    </row>
    <row r="506" spans="1:14" s="48" customFormat="1" ht="27" hidden="1" customHeight="1" x14ac:dyDescent="0.3">
      <c r="A506" s="164" t="s">
        <v>57</v>
      </c>
      <c r="B506" s="225" t="s">
        <v>55</v>
      </c>
      <c r="C506" s="229" t="s">
        <v>162</v>
      </c>
      <c r="D506" s="64">
        <f>SUM(D507:D510)</f>
        <v>0</v>
      </c>
      <c r="E506" s="64">
        <f>SUM(E507:E510)</f>
        <v>0</v>
      </c>
      <c r="F506" s="64">
        <f>SUM(F507:F510)</f>
        <v>0</v>
      </c>
      <c r="G506" s="226" t="e">
        <f t="shared" ref="G506:G526" si="48">F506/D506</f>
        <v>#DIV/0!</v>
      </c>
      <c r="H506" s="30" t="s">
        <v>58</v>
      </c>
      <c r="I506" s="91"/>
      <c r="J506" s="94" t="s">
        <v>298</v>
      </c>
      <c r="K506" s="219" t="s">
        <v>47</v>
      </c>
      <c r="L506" s="50" t="s">
        <v>473</v>
      </c>
      <c r="M506" s="30">
        <v>827</v>
      </c>
    </row>
    <row r="507" spans="1:14" s="48" customFormat="1" ht="27" hidden="1" customHeight="1" x14ac:dyDescent="0.3">
      <c r="A507" s="167"/>
      <c r="B507" s="227"/>
      <c r="C507" s="71" t="s">
        <v>226</v>
      </c>
      <c r="D507" s="64">
        <v>0</v>
      </c>
      <c r="E507" s="64">
        <v>0</v>
      </c>
      <c r="F507" s="64">
        <v>0</v>
      </c>
      <c r="G507" s="226" t="e">
        <f t="shared" si="48"/>
        <v>#DIV/0!</v>
      </c>
      <c r="H507" s="31"/>
      <c r="I507" s="230"/>
      <c r="J507" s="113"/>
      <c r="K507" s="219"/>
      <c r="L507" s="232"/>
      <c r="M507" s="31"/>
    </row>
    <row r="508" spans="1:14" s="48" customFormat="1" ht="27" hidden="1" customHeight="1" x14ac:dyDescent="0.3">
      <c r="A508" s="167"/>
      <c r="B508" s="227"/>
      <c r="C508" s="71" t="s">
        <v>228</v>
      </c>
      <c r="D508" s="64">
        <v>0</v>
      </c>
      <c r="E508" s="64">
        <v>0</v>
      </c>
      <c r="F508" s="64">
        <v>0</v>
      </c>
      <c r="G508" s="226" t="e">
        <f t="shared" si="48"/>
        <v>#DIV/0!</v>
      </c>
      <c r="H508" s="31"/>
      <c r="I508" s="230"/>
      <c r="J508" s="113"/>
      <c r="K508" s="219"/>
      <c r="L508" s="232"/>
      <c r="M508" s="31"/>
    </row>
    <row r="509" spans="1:14" s="48" customFormat="1" ht="27" hidden="1" customHeight="1" x14ac:dyDescent="0.3">
      <c r="A509" s="167"/>
      <c r="B509" s="227"/>
      <c r="C509" s="71" t="s">
        <v>161</v>
      </c>
      <c r="D509" s="64">
        <v>0</v>
      </c>
      <c r="E509" s="64">
        <v>0</v>
      </c>
      <c r="F509" s="64">
        <v>0</v>
      </c>
      <c r="G509" s="226" t="e">
        <f t="shared" si="48"/>
        <v>#DIV/0!</v>
      </c>
      <c r="H509" s="31"/>
      <c r="I509" s="230"/>
      <c r="J509" s="113"/>
      <c r="K509" s="219"/>
      <c r="L509" s="232"/>
      <c r="M509" s="31"/>
    </row>
    <row r="510" spans="1:14" s="48" customFormat="1" ht="27" hidden="1" customHeight="1" x14ac:dyDescent="0.3">
      <c r="A510" s="169"/>
      <c r="B510" s="228"/>
      <c r="C510" s="71" t="s">
        <v>160</v>
      </c>
      <c r="D510" s="64">
        <v>0</v>
      </c>
      <c r="E510" s="64">
        <v>0</v>
      </c>
      <c r="F510" s="64">
        <v>0</v>
      </c>
      <c r="G510" s="226" t="e">
        <f t="shared" si="48"/>
        <v>#DIV/0!</v>
      </c>
      <c r="H510" s="32"/>
      <c r="I510" s="231"/>
      <c r="J510" s="115"/>
      <c r="K510" s="219"/>
      <c r="L510" s="232"/>
      <c r="M510" s="32"/>
    </row>
    <row r="511" spans="1:14" s="48" customFormat="1" ht="21.75" hidden="1" customHeight="1" x14ac:dyDescent="0.3">
      <c r="A511" s="164" t="s">
        <v>191</v>
      </c>
      <c r="B511" s="225" t="s">
        <v>59</v>
      </c>
      <c r="C511" s="229" t="s">
        <v>162</v>
      </c>
      <c r="D511" s="64">
        <f>SUM(D512:D515)</f>
        <v>69376</v>
      </c>
      <c r="E511" s="64">
        <f>SUM(E512:E515)</f>
        <v>59860.4</v>
      </c>
      <c r="F511" s="64">
        <f>SUM(F512:F515)</f>
        <v>59860.4</v>
      </c>
      <c r="G511" s="226">
        <f t="shared" si="48"/>
        <v>0.86284017527675283</v>
      </c>
      <c r="H511" s="30"/>
      <c r="I511" s="37" t="s">
        <v>224</v>
      </c>
      <c r="J511" s="25">
        <f>SUM(J512:J514)</f>
        <v>3</v>
      </c>
      <c r="K511" s="156" t="s">
        <v>60</v>
      </c>
      <c r="L511" s="30"/>
      <c r="M511" s="30">
        <v>827</v>
      </c>
    </row>
    <row r="512" spans="1:14" s="48" customFormat="1" ht="21.75" hidden="1" customHeight="1" x14ac:dyDescent="0.3">
      <c r="A512" s="167"/>
      <c r="B512" s="227"/>
      <c r="C512" s="71" t="s">
        <v>226</v>
      </c>
      <c r="D512" s="240">
        <f t="shared" ref="D512:E515" si="49">D517+D522+D527</f>
        <v>0</v>
      </c>
      <c r="E512" s="240">
        <f t="shared" si="49"/>
        <v>0</v>
      </c>
      <c r="F512" s="240">
        <f t="shared" ref="F512" si="50">F517+F522+F527</f>
        <v>0</v>
      </c>
      <c r="G512" s="226" t="e">
        <f t="shared" si="48"/>
        <v>#DIV/0!</v>
      </c>
      <c r="H512" s="31"/>
      <c r="I512" s="37" t="s">
        <v>227</v>
      </c>
      <c r="J512" s="25">
        <v>0</v>
      </c>
      <c r="K512" s="159"/>
      <c r="L512" s="31"/>
      <c r="M512" s="31"/>
    </row>
    <row r="513" spans="1:14" s="48" customFormat="1" ht="21.75" hidden="1" customHeight="1" x14ac:dyDescent="0.3">
      <c r="A513" s="167"/>
      <c r="B513" s="227"/>
      <c r="C513" s="71" t="s">
        <v>228</v>
      </c>
      <c r="D513" s="240">
        <f t="shared" si="49"/>
        <v>209.6</v>
      </c>
      <c r="E513" s="240">
        <f t="shared" si="49"/>
        <v>0</v>
      </c>
      <c r="F513" s="240">
        <f t="shared" ref="F513" si="51">F518+F523+F528</f>
        <v>0</v>
      </c>
      <c r="G513" s="226">
        <f t="shared" si="48"/>
        <v>0</v>
      </c>
      <c r="H513" s="31"/>
      <c r="I513" s="37" t="s">
        <v>229</v>
      </c>
      <c r="J513" s="25">
        <v>3</v>
      </c>
      <c r="K513" s="159"/>
      <c r="L513" s="31"/>
      <c r="M513" s="31"/>
    </row>
    <row r="514" spans="1:14" s="48" customFormat="1" ht="21.75" hidden="1" customHeight="1" x14ac:dyDescent="0.3">
      <c r="A514" s="167"/>
      <c r="B514" s="227"/>
      <c r="C514" s="71" t="s">
        <v>161</v>
      </c>
      <c r="D514" s="240">
        <f t="shared" si="49"/>
        <v>0</v>
      </c>
      <c r="E514" s="240">
        <f t="shared" si="49"/>
        <v>0</v>
      </c>
      <c r="F514" s="240">
        <f t="shared" ref="F514" si="52">F519+F524+F529</f>
        <v>0</v>
      </c>
      <c r="G514" s="226" t="e">
        <f t="shared" si="48"/>
        <v>#DIV/0!</v>
      </c>
      <c r="H514" s="31"/>
      <c r="I514" s="37" t="s">
        <v>230</v>
      </c>
      <c r="J514" s="25">
        <v>0</v>
      </c>
      <c r="K514" s="159"/>
      <c r="L514" s="31"/>
      <c r="M514" s="31"/>
    </row>
    <row r="515" spans="1:14" s="48" customFormat="1" ht="21.75" hidden="1" customHeight="1" collapsed="1" x14ac:dyDescent="0.3">
      <c r="A515" s="169"/>
      <c r="B515" s="228"/>
      <c r="C515" s="71" t="s">
        <v>160</v>
      </c>
      <c r="D515" s="240">
        <f t="shared" si="49"/>
        <v>69166.399999999994</v>
      </c>
      <c r="E515" s="240">
        <f t="shared" si="49"/>
        <v>59860.4</v>
      </c>
      <c r="F515" s="240">
        <f t="shared" ref="F515" si="53">F520+F525+F530</f>
        <v>59860.4</v>
      </c>
      <c r="G515" s="226">
        <f t="shared" si="48"/>
        <v>0.86545490295866212</v>
      </c>
      <c r="H515" s="32"/>
      <c r="I515" s="37" t="s">
        <v>231</v>
      </c>
      <c r="J515" s="65">
        <f>(J512+J513/2)/J511</f>
        <v>0.5</v>
      </c>
      <c r="K515" s="163"/>
      <c r="L515" s="32"/>
      <c r="M515" s="32"/>
    </row>
    <row r="516" spans="1:14" s="48" customFormat="1" ht="26.25" hidden="1" customHeight="1" outlineLevel="1" x14ac:dyDescent="0.3">
      <c r="A516" s="164" t="s">
        <v>61</v>
      </c>
      <c r="B516" s="225" t="s">
        <v>62</v>
      </c>
      <c r="C516" s="229" t="s">
        <v>162</v>
      </c>
      <c r="D516" s="64">
        <f>SUM(D517:D520)</f>
        <v>209.6</v>
      </c>
      <c r="E516" s="64">
        <f>SUM(E517:E520)</f>
        <v>0</v>
      </c>
      <c r="F516" s="64">
        <f>SUM(F517:F520)</f>
        <v>0</v>
      </c>
      <c r="G516" s="226">
        <f t="shared" si="48"/>
        <v>0</v>
      </c>
      <c r="H516" s="30" t="s">
        <v>63</v>
      </c>
      <c r="I516" s="62" t="s">
        <v>474</v>
      </c>
      <c r="J516" s="30" t="s">
        <v>298</v>
      </c>
      <c r="K516" s="156" t="s">
        <v>193</v>
      </c>
      <c r="L516" s="62" t="s">
        <v>475</v>
      </c>
      <c r="M516" s="30">
        <v>827</v>
      </c>
    </row>
    <row r="517" spans="1:14" s="48" customFormat="1" ht="26.25" hidden="1" customHeight="1" outlineLevel="1" x14ac:dyDescent="0.3">
      <c r="A517" s="167"/>
      <c r="B517" s="227"/>
      <c r="C517" s="71" t="s">
        <v>226</v>
      </c>
      <c r="D517" s="64">
        <v>0</v>
      </c>
      <c r="E517" s="64">
        <v>0</v>
      </c>
      <c r="F517" s="64">
        <v>0</v>
      </c>
      <c r="G517" s="226" t="e">
        <f t="shared" si="48"/>
        <v>#DIV/0!</v>
      </c>
      <c r="H517" s="31"/>
      <c r="I517" s="70"/>
      <c r="J517" s="31"/>
      <c r="K517" s="159"/>
      <c r="L517" s="70"/>
      <c r="M517" s="31"/>
    </row>
    <row r="518" spans="1:14" s="48" customFormat="1" ht="26.25" hidden="1" customHeight="1" outlineLevel="1" x14ac:dyDescent="0.3">
      <c r="A518" s="167"/>
      <c r="B518" s="227"/>
      <c r="C518" s="71" t="s">
        <v>228</v>
      </c>
      <c r="D518" s="64">
        <v>209.6</v>
      </c>
      <c r="E518" s="64">
        <v>0</v>
      </c>
      <c r="F518" s="64">
        <v>0</v>
      </c>
      <c r="G518" s="226">
        <f t="shared" si="48"/>
        <v>0</v>
      </c>
      <c r="H518" s="31"/>
      <c r="I518" s="70"/>
      <c r="J518" s="31"/>
      <c r="K518" s="159"/>
      <c r="L518" s="70"/>
      <c r="M518" s="31"/>
      <c r="N518" s="44"/>
    </row>
    <row r="519" spans="1:14" s="48" customFormat="1" ht="26.25" hidden="1" customHeight="1" outlineLevel="1" x14ac:dyDescent="0.3">
      <c r="A519" s="167"/>
      <c r="B519" s="227"/>
      <c r="C519" s="71" t="s">
        <v>161</v>
      </c>
      <c r="D519" s="64">
        <v>0</v>
      </c>
      <c r="E519" s="64">
        <v>0</v>
      </c>
      <c r="F519" s="64">
        <v>0</v>
      </c>
      <c r="G519" s="226" t="e">
        <f t="shared" si="48"/>
        <v>#DIV/0!</v>
      </c>
      <c r="H519" s="31"/>
      <c r="I519" s="70"/>
      <c r="J519" s="31"/>
      <c r="K519" s="159"/>
      <c r="L519" s="70"/>
      <c r="M519" s="31"/>
      <c r="N519" s="44"/>
    </row>
    <row r="520" spans="1:14" s="48" customFormat="1" ht="26.25" hidden="1" customHeight="1" outlineLevel="1" x14ac:dyDescent="0.3">
      <c r="A520" s="169"/>
      <c r="B520" s="228"/>
      <c r="C520" s="71" t="s">
        <v>160</v>
      </c>
      <c r="D520" s="64">
        <v>0</v>
      </c>
      <c r="E520" s="64">
        <v>0</v>
      </c>
      <c r="F520" s="64">
        <v>0</v>
      </c>
      <c r="G520" s="226" t="e">
        <f t="shared" si="48"/>
        <v>#DIV/0!</v>
      </c>
      <c r="H520" s="32"/>
      <c r="I520" s="76"/>
      <c r="J520" s="32"/>
      <c r="K520" s="163"/>
      <c r="L520" s="76"/>
      <c r="M520" s="32"/>
      <c r="N520" s="44"/>
    </row>
    <row r="521" spans="1:14" s="48" customFormat="1" ht="23.25" hidden="1" customHeight="1" outlineLevel="1" x14ac:dyDescent="0.3">
      <c r="A521" s="164" t="s">
        <v>64</v>
      </c>
      <c r="B521" s="225" t="s">
        <v>65</v>
      </c>
      <c r="C521" s="229" t="s">
        <v>162</v>
      </c>
      <c r="D521" s="64">
        <f>SUM(D522:D525)</f>
        <v>69166.399999999994</v>
      </c>
      <c r="E521" s="64">
        <f>SUM(E522:E525)</f>
        <v>59860.4</v>
      </c>
      <c r="F521" s="64">
        <f>SUM(F522:F525)</f>
        <v>59860.4</v>
      </c>
      <c r="G521" s="226">
        <f t="shared" si="48"/>
        <v>0.86545490295866212</v>
      </c>
      <c r="H521" s="30" t="s">
        <v>66</v>
      </c>
      <c r="I521" s="62" t="s">
        <v>136</v>
      </c>
      <c r="J521" s="94" t="s">
        <v>272</v>
      </c>
      <c r="K521" s="222" t="s">
        <v>137</v>
      </c>
      <c r="L521" s="50" t="s">
        <v>476</v>
      </c>
      <c r="M521" s="30">
        <v>827</v>
      </c>
      <c r="N521" s="44"/>
    </row>
    <row r="522" spans="1:14" s="48" customFormat="1" ht="23.25" hidden="1" customHeight="1" outlineLevel="1" x14ac:dyDescent="0.3">
      <c r="A522" s="167"/>
      <c r="B522" s="227"/>
      <c r="C522" s="71" t="s">
        <v>226</v>
      </c>
      <c r="D522" s="64">
        <v>0</v>
      </c>
      <c r="E522" s="64">
        <v>0</v>
      </c>
      <c r="F522" s="64">
        <v>0</v>
      </c>
      <c r="G522" s="226" t="e">
        <f t="shared" si="48"/>
        <v>#DIV/0!</v>
      </c>
      <c r="H522" s="31"/>
      <c r="I522" s="70"/>
      <c r="J522" s="113"/>
      <c r="K522" s="222"/>
      <c r="L522" s="232"/>
      <c r="M522" s="31"/>
      <c r="N522" s="44"/>
    </row>
    <row r="523" spans="1:14" s="48" customFormat="1" ht="23.25" hidden="1" customHeight="1" outlineLevel="1" x14ac:dyDescent="0.3">
      <c r="A523" s="167"/>
      <c r="B523" s="227"/>
      <c r="C523" s="71" t="s">
        <v>228</v>
      </c>
      <c r="D523" s="64">
        <v>0</v>
      </c>
      <c r="E523" s="64">
        <v>0</v>
      </c>
      <c r="F523" s="64">
        <v>0</v>
      </c>
      <c r="G523" s="226" t="e">
        <f t="shared" si="48"/>
        <v>#DIV/0!</v>
      </c>
      <c r="H523" s="31"/>
      <c r="I523" s="70"/>
      <c r="J523" s="113"/>
      <c r="K523" s="222"/>
      <c r="L523" s="232"/>
      <c r="M523" s="31"/>
      <c r="N523" s="44"/>
    </row>
    <row r="524" spans="1:14" s="48" customFormat="1" ht="23.25" hidden="1" customHeight="1" outlineLevel="1" x14ac:dyDescent="0.3">
      <c r="A524" s="167"/>
      <c r="B524" s="227"/>
      <c r="C524" s="71" t="s">
        <v>161</v>
      </c>
      <c r="D524" s="64">
        <v>0</v>
      </c>
      <c r="E524" s="64">
        <v>0</v>
      </c>
      <c r="F524" s="64">
        <v>0</v>
      </c>
      <c r="G524" s="226" t="e">
        <f t="shared" si="48"/>
        <v>#DIV/0!</v>
      </c>
      <c r="H524" s="31"/>
      <c r="I524" s="70"/>
      <c r="J524" s="113"/>
      <c r="K524" s="222"/>
      <c r="L524" s="232"/>
      <c r="M524" s="31"/>
      <c r="N524" s="44"/>
    </row>
    <row r="525" spans="1:14" s="48" customFormat="1" ht="23.25" hidden="1" customHeight="1" outlineLevel="1" x14ac:dyDescent="0.3">
      <c r="A525" s="169"/>
      <c r="B525" s="228"/>
      <c r="C525" s="71" t="s">
        <v>160</v>
      </c>
      <c r="D525" s="64">
        <v>69166.399999999994</v>
      </c>
      <c r="E525" s="64">
        <v>59860.4</v>
      </c>
      <c r="F525" s="64">
        <v>59860.4</v>
      </c>
      <c r="G525" s="226">
        <f t="shared" si="48"/>
        <v>0.86545490295866212</v>
      </c>
      <c r="H525" s="32"/>
      <c r="I525" s="76"/>
      <c r="J525" s="115"/>
      <c r="K525" s="222"/>
      <c r="L525" s="232"/>
      <c r="M525" s="32"/>
      <c r="N525" s="44"/>
    </row>
    <row r="526" spans="1:14" s="48" customFormat="1" ht="20.25" hidden="1" customHeight="1" outlineLevel="1" x14ac:dyDescent="0.3">
      <c r="A526" s="164" t="s">
        <v>67</v>
      </c>
      <c r="B526" s="225" t="s">
        <v>68</v>
      </c>
      <c r="C526" s="229" t="s">
        <v>162</v>
      </c>
      <c r="D526" s="64">
        <f>SUM(D527:D530)</f>
        <v>0</v>
      </c>
      <c r="E526" s="64">
        <f>SUM(E527:E530)</f>
        <v>0</v>
      </c>
      <c r="F526" s="64">
        <f>SUM(F527:F530)</f>
        <v>0</v>
      </c>
      <c r="G526" s="226" t="e">
        <f t="shared" si="48"/>
        <v>#DIV/0!</v>
      </c>
      <c r="H526" s="30" t="s">
        <v>69</v>
      </c>
      <c r="I526" s="62" t="s">
        <v>138</v>
      </c>
      <c r="J526" s="30" t="s">
        <v>272</v>
      </c>
      <c r="K526" s="156" t="s">
        <v>60</v>
      </c>
      <c r="L526" s="62" t="s">
        <v>465</v>
      </c>
      <c r="M526" s="30">
        <v>827</v>
      </c>
      <c r="N526" s="44"/>
    </row>
    <row r="527" spans="1:14" s="48" customFormat="1" ht="20.25" hidden="1" customHeight="1" outlineLevel="1" x14ac:dyDescent="0.3">
      <c r="A527" s="167"/>
      <c r="B527" s="227"/>
      <c r="C527" s="71" t="s">
        <v>226</v>
      </c>
      <c r="D527" s="64">
        <v>0</v>
      </c>
      <c r="E527" s="64">
        <v>0</v>
      </c>
      <c r="F527" s="64">
        <v>0</v>
      </c>
      <c r="G527" s="226" t="e">
        <f t="shared" ref="G527:G530" si="54">F527/D527</f>
        <v>#DIV/0!</v>
      </c>
      <c r="H527" s="31"/>
      <c r="I527" s="70"/>
      <c r="J527" s="31"/>
      <c r="K527" s="159"/>
      <c r="L527" s="70"/>
      <c r="M527" s="31"/>
      <c r="N527" s="44"/>
    </row>
    <row r="528" spans="1:14" s="48" customFormat="1" ht="20.25" hidden="1" customHeight="1" outlineLevel="1" x14ac:dyDescent="0.3">
      <c r="A528" s="167"/>
      <c r="B528" s="227"/>
      <c r="C528" s="71" t="s">
        <v>228</v>
      </c>
      <c r="D528" s="64">
        <v>0</v>
      </c>
      <c r="E528" s="64">
        <v>0</v>
      </c>
      <c r="F528" s="64">
        <v>0</v>
      </c>
      <c r="G528" s="226" t="e">
        <f t="shared" si="54"/>
        <v>#DIV/0!</v>
      </c>
      <c r="H528" s="31"/>
      <c r="I528" s="70"/>
      <c r="J528" s="31"/>
      <c r="K528" s="159"/>
      <c r="L528" s="70"/>
      <c r="M528" s="31"/>
      <c r="N528" s="44"/>
    </row>
    <row r="529" spans="1:15" s="48" customFormat="1" ht="20.25" hidden="1" customHeight="1" outlineLevel="1" x14ac:dyDescent="0.3">
      <c r="A529" s="167"/>
      <c r="B529" s="227"/>
      <c r="C529" s="71" t="s">
        <v>161</v>
      </c>
      <c r="D529" s="64">
        <v>0</v>
      </c>
      <c r="E529" s="64">
        <v>0</v>
      </c>
      <c r="F529" s="64">
        <v>0</v>
      </c>
      <c r="G529" s="226" t="e">
        <f t="shared" si="54"/>
        <v>#DIV/0!</v>
      </c>
      <c r="H529" s="31"/>
      <c r="I529" s="70"/>
      <c r="J529" s="31"/>
      <c r="K529" s="159"/>
      <c r="L529" s="70"/>
      <c r="M529" s="31"/>
      <c r="N529" s="44"/>
    </row>
    <row r="530" spans="1:15" s="48" customFormat="1" ht="34.5" hidden="1" customHeight="1" outlineLevel="1" x14ac:dyDescent="0.3">
      <c r="A530" s="169"/>
      <c r="B530" s="228"/>
      <c r="C530" s="71" t="s">
        <v>160</v>
      </c>
      <c r="D530" s="64">
        <v>0</v>
      </c>
      <c r="E530" s="64">
        <v>0</v>
      </c>
      <c r="F530" s="64">
        <v>0</v>
      </c>
      <c r="G530" s="226" t="e">
        <f t="shared" si="54"/>
        <v>#DIV/0!</v>
      </c>
      <c r="H530" s="32"/>
      <c r="I530" s="76"/>
      <c r="J530" s="32"/>
      <c r="K530" s="163"/>
      <c r="L530" s="76"/>
      <c r="M530" s="32"/>
      <c r="N530" s="44"/>
    </row>
    <row r="531" spans="1:15" s="242" customFormat="1" ht="23.25" customHeight="1" x14ac:dyDescent="0.3">
      <c r="A531" s="27" t="s">
        <v>70</v>
      </c>
      <c r="B531" s="62" t="s">
        <v>71</v>
      </c>
      <c r="C531" s="63" t="s">
        <v>162</v>
      </c>
      <c r="D531" s="72">
        <f>SUM(D532:D535)</f>
        <v>82643.84599999999</v>
      </c>
      <c r="E531" s="72">
        <f>SUM(E532:E535)</f>
        <v>59459.153999999995</v>
      </c>
      <c r="F531" s="72">
        <f>SUM(F532:F535)</f>
        <v>59459.153999999995</v>
      </c>
      <c r="G531" s="65">
        <f>F531/D531</f>
        <v>0.7194625719621035</v>
      </c>
      <c r="H531" s="30"/>
      <c r="I531" s="37" t="s">
        <v>224</v>
      </c>
      <c r="J531" s="25">
        <f>SUM(J532:J534)</f>
        <v>2</v>
      </c>
      <c r="K531" s="30" t="s">
        <v>193</v>
      </c>
      <c r="L531" s="30"/>
      <c r="M531" s="30">
        <v>827</v>
      </c>
      <c r="N531" s="241"/>
      <c r="O531" s="241"/>
    </row>
    <row r="532" spans="1:15" s="242" customFormat="1" ht="14.4" customHeight="1" x14ac:dyDescent="0.3">
      <c r="A532" s="28"/>
      <c r="B532" s="70"/>
      <c r="C532" s="71" t="s">
        <v>226</v>
      </c>
      <c r="D532" s="72">
        <f>D537+D547</f>
        <v>82643.84599999999</v>
      </c>
      <c r="E532" s="72">
        <f>E537+E547</f>
        <v>59459.153999999995</v>
      </c>
      <c r="F532" s="72">
        <f>F537+F547</f>
        <v>59459.153999999995</v>
      </c>
      <c r="G532" s="65">
        <f>F532/D532</f>
        <v>0.7194625719621035</v>
      </c>
      <c r="H532" s="31"/>
      <c r="I532" s="37" t="s">
        <v>227</v>
      </c>
      <c r="J532" s="25">
        <f>J537+J547</f>
        <v>0</v>
      </c>
      <c r="K532" s="31"/>
      <c r="L532" s="31"/>
      <c r="M532" s="31"/>
      <c r="N532" s="241"/>
      <c r="O532" s="241"/>
    </row>
    <row r="533" spans="1:15" s="242" customFormat="1" ht="14.4" customHeight="1" x14ac:dyDescent="0.3">
      <c r="A533" s="28"/>
      <c r="B533" s="70"/>
      <c r="C533" s="71" t="s">
        <v>228</v>
      </c>
      <c r="D533" s="72">
        <f t="shared" ref="D533:F535" si="55">D538+D548</f>
        <v>0</v>
      </c>
      <c r="E533" s="72">
        <f t="shared" si="55"/>
        <v>0</v>
      </c>
      <c r="F533" s="72">
        <f t="shared" si="55"/>
        <v>0</v>
      </c>
      <c r="G533" s="71"/>
      <c r="H533" s="31"/>
      <c r="I533" s="37" t="s">
        <v>229</v>
      </c>
      <c r="J533" s="25">
        <f>J538+J548</f>
        <v>2</v>
      </c>
      <c r="K533" s="31"/>
      <c r="L533" s="31"/>
      <c r="M533" s="31"/>
      <c r="N533" s="241"/>
      <c r="O533" s="241"/>
    </row>
    <row r="534" spans="1:15" s="242" customFormat="1" ht="14.4" customHeight="1" x14ac:dyDescent="0.3">
      <c r="A534" s="28"/>
      <c r="B534" s="70"/>
      <c r="C534" s="71" t="s">
        <v>161</v>
      </c>
      <c r="D534" s="72">
        <f t="shared" si="55"/>
        <v>0</v>
      </c>
      <c r="E534" s="72">
        <f t="shared" si="55"/>
        <v>0</v>
      </c>
      <c r="F534" s="72">
        <f t="shared" si="55"/>
        <v>0</v>
      </c>
      <c r="G534" s="71"/>
      <c r="H534" s="31"/>
      <c r="I534" s="37" t="s">
        <v>230</v>
      </c>
      <c r="J534" s="25">
        <f>J539+J549</f>
        <v>0</v>
      </c>
      <c r="K534" s="31"/>
      <c r="L534" s="31"/>
      <c r="M534" s="31"/>
      <c r="N534" s="241"/>
      <c r="O534" s="241"/>
    </row>
    <row r="535" spans="1:15" s="242" customFormat="1" ht="37.35" customHeight="1" x14ac:dyDescent="0.3">
      <c r="A535" s="29"/>
      <c r="B535" s="76"/>
      <c r="C535" s="71" t="s">
        <v>160</v>
      </c>
      <c r="D535" s="72">
        <f t="shared" si="55"/>
        <v>0</v>
      </c>
      <c r="E535" s="72">
        <f t="shared" si="55"/>
        <v>0</v>
      </c>
      <c r="F535" s="72">
        <f t="shared" si="55"/>
        <v>0</v>
      </c>
      <c r="G535" s="71"/>
      <c r="H535" s="32"/>
      <c r="I535" s="37" t="s">
        <v>231</v>
      </c>
      <c r="J535" s="65">
        <f>(J532+0.5*J533)/J531</f>
        <v>0.5</v>
      </c>
      <c r="K535" s="32"/>
      <c r="L535" s="32"/>
      <c r="M535" s="32"/>
      <c r="N535" s="241"/>
      <c r="O535" s="241"/>
    </row>
    <row r="536" spans="1:15" s="242" customFormat="1" ht="25.5" customHeight="1" x14ac:dyDescent="0.3">
      <c r="A536" s="27" t="s">
        <v>72</v>
      </c>
      <c r="B536" s="88" t="s">
        <v>73</v>
      </c>
      <c r="C536" s="63" t="s">
        <v>162</v>
      </c>
      <c r="D536" s="72">
        <f>SUM(D537:D540)</f>
        <v>45165.79</v>
      </c>
      <c r="E536" s="72">
        <f>SUM(E537:E540)</f>
        <v>33493.199999999997</v>
      </c>
      <c r="F536" s="72">
        <f>SUM(F537:F540)</f>
        <v>33493.199999999997</v>
      </c>
      <c r="G536" s="71">
        <f>F536/D536*100</f>
        <v>74.156125687162771</v>
      </c>
      <c r="H536" s="30"/>
      <c r="I536" s="37" t="s">
        <v>224</v>
      </c>
      <c r="J536" s="243">
        <f>SUM(J537:J539)</f>
        <v>1</v>
      </c>
      <c r="K536" s="30" t="s">
        <v>193</v>
      </c>
      <c r="L536" s="30"/>
      <c r="M536" s="30">
        <v>827</v>
      </c>
      <c r="N536" s="241"/>
      <c r="O536" s="241"/>
    </row>
    <row r="537" spans="1:15" s="242" customFormat="1" ht="21" customHeight="1" x14ac:dyDescent="0.3">
      <c r="A537" s="28"/>
      <c r="B537" s="89"/>
      <c r="C537" s="71" t="s">
        <v>226</v>
      </c>
      <c r="D537" s="72">
        <f>D542</f>
        <v>45165.79</v>
      </c>
      <c r="E537" s="72">
        <v>33493.199999999997</v>
      </c>
      <c r="F537" s="72">
        <f>F542</f>
        <v>33493.199999999997</v>
      </c>
      <c r="G537" s="71">
        <f>F537/D537*100</f>
        <v>74.156125687162771</v>
      </c>
      <c r="H537" s="31"/>
      <c r="I537" s="37" t="s">
        <v>227</v>
      </c>
      <c r="J537" s="25">
        <v>0</v>
      </c>
      <c r="K537" s="31"/>
      <c r="L537" s="31"/>
      <c r="M537" s="31"/>
      <c r="N537" s="241"/>
      <c r="O537" s="241"/>
    </row>
    <row r="538" spans="1:15" s="242" customFormat="1" ht="19.5" customHeight="1" x14ac:dyDescent="0.3">
      <c r="A538" s="28"/>
      <c r="B538" s="89"/>
      <c r="C538" s="71" t="s">
        <v>228</v>
      </c>
      <c r="D538" s="72">
        <f t="shared" ref="D538:F540" si="56">D543</f>
        <v>0</v>
      </c>
      <c r="E538" s="72">
        <f t="shared" si="56"/>
        <v>0</v>
      </c>
      <c r="F538" s="72">
        <f t="shared" si="56"/>
        <v>0</v>
      </c>
      <c r="G538" s="71"/>
      <c r="H538" s="31"/>
      <c r="I538" s="37" t="s">
        <v>229</v>
      </c>
      <c r="J538" s="25">
        <v>1</v>
      </c>
      <c r="K538" s="31"/>
      <c r="L538" s="31"/>
      <c r="M538" s="31"/>
      <c r="N538" s="241"/>
      <c r="O538" s="241"/>
    </row>
    <row r="539" spans="1:15" s="242" customFormat="1" ht="30" customHeight="1" x14ac:dyDescent="0.3">
      <c r="A539" s="28"/>
      <c r="B539" s="89"/>
      <c r="C539" s="71" t="s">
        <v>161</v>
      </c>
      <c r="D539" s="72">
        <f t="shared" si="56"/>
        <v>0</v>
      </c>
      <c r="E539" s="72">
        <f t="shared" si="56"/>
        <v>0</v>
      </c>
      <c r="F539" s="72">
        <f t="shared" si="56"/>
        <v>0</v>
      </c>
      <c r="G539" s="71"/>
      <c r="H539" s="31"/>
      <c r="I539" s="37" t="s">
        <v>230</v>
      </c>
      <c r="J539" s="25">
        <v>0</v>
      </c>
      <c r="K539" s="31"/>
      <c r="L539" s="31"/>
      <c r="M539" s="31"/>
      <c r="N539" s="241"/>
      <c r="O539" s="241"/>
    </row>
    <row r="540" spans="1:15" s="242" customFormat="1" ht="35.4" customHeight="1" x14ac:dyDescent="0.3">
      <c r="A540" s="29"/>
      <c r="B540" s="90"/>
      <c r="C540" s="71" t="s">
        <v>160</v>
      </c>
      <c r="D540" s="72">
        <f t="shared" si="56"/>
        <v>0</v>
      </c>
      <c r="E540" s="72">
        <f t="shared" si="56"/>
        <v>0</v>
      </c>
      <c r="F540" s="72">
        <f t="shared" si="56"/>
        <v>0</v>
      </c>
      <c r="G540" s="71"/>
      <c r="H540" s="32"/>
      <c r="I540" s="37" t="s">
        <v>231</v>
      </c>
      <c r="J540" s="100">
        <f>(J537+0.5*J538)/J536%</f>
        <v>50</v>
      </c>
      <c r="K540" s="32"/>
      <c r="L540" s="32"/>
      <c r="M540" s="32"/>
      <c r="N540" s="241"/>
      <c r="O540" s="241"/>
    </row>
    <row r="541" spans="1:15" s="242" customFormat="1" ht="22.5" customHeight="1" x14ac:dyDescent="0.3">
      <c r="A541" s="27" t="s">
        <v>74</v>
      </c>
      <c r="B541" s="62" t="s">
        <v>75</v>
      </c>
      <c r="C541" s="63" t="s">
        <v>162</v>
      </c>
      <c r="D541" s="72">
        <f>SUM(D542:D545)</f>
        <v>45165.79</v>
      </c>
      <c r="E541" s="72">
        <f>SUM(E542:E545)</f>
        <v>33493.199999999997</v>
      </c>
      <c r="F541" s="72">
        <f>SUM(F542:F545)</f>
        <v>33493.199999999997</v>
      </c>
      <c r="G541" s="71">
        <f>F541/D541*100</f>
        <v>74.156125687162771</v>
      </c>
      <c r="H541" s="30" t="s">
        <v>76</v>
      </c>
      <c r="I541" s="30" t="s">
        <v>77</v>
      </c>
      <c r="J541" s="30" t="s">
        <v>272</v>
      </c>
      <c r="K541" s="30" t="s">
        <v>193</v>
      </c>
      <c r="L541" s="30"/>
      <c r="M541" s="30">
        <v>827</v>
      </c>
      <c r="N541" s="241"/>
      <c r="O541" s="241"/>
    </row>
    <row r="542" spans="1:15" s="242" customFormat="1" ht="15.75" customHeight="1" x14ac:dyDescent="0.3">
      <c r="A542" s="28"/>
      <c r="B542" s="70"/>
      <c r="C542" s="71" t="s">
        <v>226</v>
      </c>
      <c r="D542" s="72">
        <v>45165.79</v>
      </c>
      <c r="E542" s="72">
        <v>33493.199999999997</v>
      </c>
      <c r="F542" s="72">
        <f>E542</f>
        <v>33493.199999999997</v>
      </c>
      <c r="G542" s="71">
        <f>F542/D542*100</f>
        <v>74.156125687162771</v>
      </c>
      <c r="H542" s="31"/>
      <c r="I542" s="31"/>
      <c r="J542" s="31"/>
      <c r="K542" s="31"/>
      <c r="L542" s="31"/>
      <c r="M542" s="31"/>
      <c r="N542" s="241"/>
      <c r="O542" s="241"/>
    </row>
    <row r="543" spans="1:15" s="242" customFormat="1" ht="14.4" customHeight="1" x14ac:dyDescent="0.3">
      <c r="A543" s="28"/>
      <c r="B543" s="70"/>
      <c r="C543" s="71" t="s">
        <v>228</v>
      </c>
      <c r="D543" s="72">
        <v>0</v>
      </c>
      <c r="E543" s="72">
        <v>0</v>
      </c>
      <c r="F543" s="72">
        <v>0</v>
      </c>
      <c r="G543" s="71"/>
      <c r="H543" s="31"/>
      <c r="I543" s="31"/>
      <c r="J543" s="31"/>
      <c r="K543" s="31"/>
      <c r="L543" s="31"/>
      <c r="M543" s="31"/>
      <c r="N543" s="241"/>
      <c r="O543" s="241"/>
    </row>
    <row r="544" spans="1:15" s="242" customFormat="1" ht="14.4" customHeight="1" x14ac:dyDescent="0.3">
      <c r="A544" s="28"/>
      <c r="B544" s="70"/>
      <c r="C544" s="71" t="s">
        <v>161</v>
      </c>
      <c r="D544" s="72">
        <v>0</v>
      </c>
      <c r="E544" s="72">
        <v>0</v>
      </c>
      <c r="F544" s="72">
        <v>0</v>
      </c>
      <c r="G544" s="71"/>
      <c r="H544" s="31"/>
      <c r="I544" s="31"/>
      <c r="J544" s="31"/>
      <c r="K544" s="31"/>
      <c r="L544" s="31"/>
      <c r="M544" s="31"/>
      <c r="N544" s="241"/>
      <c r="O544" s="241"/>
    </row>
    <row r="545" spans="1:15" s="242" customFormat="1" ht="55.5" customHeight="1" x14ac:dyDescent="0.3">
      <c r="A545" s="29"/>
      <c r="B545" s="76"/>
      <c r="C545" s="71" t="s">
        <v>160</v>
      </c>
      <c r="D545" s="72">
        <v>0</v>
      </c>
      <c r="E545" s="72">
        <v>0</v>
      </c>
      <c r="F545" s="72">
        <v>0</v>
      </c>
      <c r="G545" s="71"/>
      <c r="H545" s="32"/>
      <c r="I545" s="32"/>
      <c r="J545" s="32"/>
      <c r="K545" s="32"/>
      <c r="L545" s="32"/>
      <c r="M545" s="32"/>
      <c r="N545" s="241"/>
      <c r="O545" s="241"/>
    </row>
    <row r="546" spans="1:15" s="246" customFormat="1" ht="33.75" customHeight="1" x14ac:dyDescent="0.3">
      <c r="A546" s="27" t="s">
        <v>78</v>
      </c>
      <c r="B546" s="62" t="s">
        <v>79</v>
      </c>
      <c r="C546" s="244" t="s">
        <v>162</v>
      </c>
      <c r="D546" s="160">
        <f>SUM(D547:D550)</f>
        <v>37478.055999999997</v>
      </c>
      <c r="E546" s="160">
        <f>SUM(E547:E550)</f>
        <v>25965.954000000002</v>
      </c>
      <c r="F546" s="160">
        <f>SUM(F547:F550)</f>
        <v>25965.954000000002</v>
      </c>
      <c r="G546" s="245">
        <f>SUM(G547:G550)</f>
        <v>69.283086614737982</v>
      </c>
      <c r="H546" s="156"/>
      <c r="I546" s="221" t="s">
        <v>224</v>
      </c>
      <c r="J546" s="243">
        <f>SUM(J547:J549)</f>
        <v>1</v>
      </c>
      <c r="K546" s="156" t="s">
        <v>234</v>
      </c>
      <c r="L546" s="30"/>
      <c r="M546" s="30">
        <v>826</v>
      </c>
      <c r="N546" s="241"/>
      <c r="O546" s="241"/>
    </row>
    <row r="547" spans="1:15" s="246" customFormat="1" ht="21.75" customHeight="1" x14ac:dyDescent="0.3">
      <c r="A547" s="28"/>
      <c r="B547" s="70"/>
      <c r="C547" s="59" t="s">
        <v>226</v>
      </c>
      <c r="D547" s="160">
        <f>D552</f>
        <v>37478.055999999997</v>
      </c>
      <c r="E547" s="160">
        <f>E552</f>
        <v>25965.954000000002</v>
      </c>
      <c r="F547" s="160">
        <f>F552</f>
        <v>25965.954000000002</v>
      </c>
      <c r="G547" s="245">
        <f>G552</f>
        <v>69.283086614737982</v>
      </c>
      <c r="H547" s="159"/>
      <c r="I547" s="166" t="s">
        <v>227</v>
      </c>
      <c r="J547" s="25">
        <v>0</v>
      </c>
      <c r="K547" s="159"/>
      <c r="L547" s="31"/>
      <c r="M547" s="31"/>
      <c r="N547" s="241"/>
      <c r="O547" s="241"/>
    </row>
    <row r="548" spans="1:15" s="246" customFormat="1" ht="15.6" customHeight="1" x14ac:dyDescent="0.3">
      <c r="A548" s="28"/>
      <c r="B548" s="70"/>
      <c r="C548" s="59" t="s">
        <v>228</v>
      </c>
      <c r="D548" s="160">
        <f t="shared" ref="D548:G550" si="57">D553</f>
        <v>0</v>
      </c>
      <c r="E548" s="160">
        <f t="shared" si="57"/>
        <v>0</v>
      </c>
      <c r="F548" s="160">
        <f t="shared" si="57"/>
        <v>0</v>
      </c>
      <c r="G548" s="245">
        <f t="shared" si="57"/>
        <v>0</v>
      </c>
      <c r="H548" s="159"/>
      <c r="I548" s="166" t="s">
        <v>229</v>
      </c>
      <c r="J548" s="25">
        <v>1</v>
      </c>
      <c r="K548" s="159"/>
      <c r="L548" s="31"/>
      <c r="M548" s="31"/>
      <c r="N548" s="241"/>
      <c r="O548" s="241"/>
    </row>
    <row r="549" spans="1:15" s="246" customFormat="1" ht="18" customHeight="1" x14ac:dyDescent="0.3">
      <c r="A549" s="28"/>
      <c r="B549" s="70"/>
      <c r="C549" s="59" t="s">
        <v>161</v>
      </c>
      <c r="D549" s="160">
        <f t="shared" si="57"/>
        <v>0</v>
      </c>
      <c r="E549" s="160">
        <f t="shared" si="57"/>
        <v>0</v>
      </c>
      <c r="F549" s="160">
        <f t="shared" si="57"/>
        <v>0</v>
      </c>
      <c r="G549" s="245">
        <f t="shared" si="57"/>
        <v>0</v>
      </c>
      <c r="H549" s="159"/>
      <c r="I549" s="166" t="s">
        <v>230</v>
      </c>
      <c r="J549" s="25">
        <v>0</v>
      </c>
      <c r="K549" s="159"/>
      <c r="L549" s="31"/>
      <c r="M549" s="31"/>
      <c r="N549" s="241"/>
      <c r="O549" s="241"/>
    </row>
    <row r="550" spans="1:15" s="246" customFormat="1" ht="16.5" customHeight="1" x14ac:dyDescent="0.3">
      <c r="A550" s="29"/>
      <c r="B550" s="76"/>
      <c r="C550" s="59" t="s">
        <v>160</v>
      </c>
      <c r="D550" s="160">
        <f t="shared" si="57"/>
        <v>0</v>
      </c>
      <c r="E550" s="160">
        <f t="shared" si="57"/>
        <v>0</v>
      </c>
      <c r="F550" s="160">
        <f t="shared" si="57"/>
        <v>0</v>
      </c>
      <c r="G550" s="245">
        <f t="shared" si="57"/>
        <v>0</v>
      </c>
      <c r="H550" s="163"/>
      <c r="I550" s="166" t="s">
        <v>231</v>
      </c>
      <c r="J550" s="65">
        <f>(J547+0.5*J548)/J546</f>
        <v>0.5</v>
      </c>
      <c r="K550" s="163"/>
      <c r="L550" s="32"/>
      <c r="M550" s="32"/>
      <c r="N550" s="241"/>
      <c r="O550" s="241"/>
    </row>
    <row r="551" spans="1:15" s="246" customFormat="1" ht="24.75" customHeight="1" x14ac:dyDescent="0.3">
      <c r="A551" s="27" t="s">
        <v>80</v>
      </c>
      <c r="B551" s="165" t="s">
        <v>81</v>
      </c>
      <c r="C551" s="244" t="s">
        <v>162</v>
      </c>
      <c r="D551" s="160">
        <f>D552+D553+D554+D555</f>
        <v>37478.055999999997</v>
      </c>
      <c r="E551" s="160">
        <f t="shared" ref="E551:F551" si="58">E552+E553+E554+E555</f>
        <v>25965.954000000002</v>
      </c>
      <c r="F551" s="160">
        <f t="shared" si="58"/>
        <v>25965.954000000002</v>
      </c>
      <c r="G551" s="177">
        <f>G552</f>
        <v>69.283086614737982</v>
      </c>
      <c r="H551" s="247" t="s">
        <v>82</v>
      </c>
      <c r="I551" s="174" t="s">
        <v>83</v>
      </c>
      <c r="J551" s="30" t="s">
        <v>272</v>
      </c>
      <c r="K551" s="156" t="s">
        <v>234</v>
      </c>
      <c r="L551" s="33" t="s">
        <v>453</v>
      </c>
      <c r="M551" s="33">
        <v>826</v>
      </c>
      <c r="N551" s="242"/>
    </row>
    <row r="552" spans="1:15" s="246" customFormat="1" ht="25.5" customHeight="1" x14ac:dyDescent="0.3">
      <c r="A552" s="28"/>
      <c r="B552" s="168"/>
      <c r="C552" s="59" t="s">
        <v>226</v>
      </c>
      <c r="D552" s="160">
        <v>37478.055999999997</v>
      </c>
      <c r="E552" s="160">
        <v>25965.954000000002</v>
      </c>
      <c r="F552" s="160">
        <v>25965.954000000002</v>
      </c>
      <c r="G552" s="82">
        <f>F552/D552*100</f>
        <v>69.283086614737982</v>
      </c>
      <c r="H552" s="248"/>
      <c r="I552" s="249"/>
      <c r="J552" s="250"/>
      <c r="K552" s="159"/>
      <c r="L552" s="34"/>
      <c r="M552" s="34"/>
      <c r="N552" s="242"/>
    </row>
    <row r="553" spans="1:15" s="246" customFormat="1" ht="15.75" customHeight="1" x14ac:dyDescent="0.3">
      <c r="A553" s="28"/>
      <c r="B553" s="168"/>
      <c r="C553" s="59" t="s">
        <v>228</v>
      </c>
      <c r="D553" s="160">
        <v>0</v>
      </c>
      <c r="E553" s="160">
        <v>0</v>
      </c>
      <c r="F553" s="160">
        <v>0</v>
      </c>
      <c r="G553" s="177">
        <v>0</v>
      </c>
      <c r="H553" s="248"/>
      <c r="I553" s="249"/>
      <c r="J553" s="250"/>
      <c r="K553" s="159"/>
      <c r="L553" s="34"/>
      <c r="M553" s="34"/>
      <c r="N553" s="242"/>
    </row>
    <row r="554" spans="1:15" s="246" customFormat="1" ht="15.75" customHeight="1" x14ac:dyDescent="0.3">
      <c r="A554" s="28"/>
      <c r="B554" s="168"/>
      <c r="C554" s="59" t="s">
        <v>161</v>
      </c>
      <c r="D554" s="160">
        <v>0</v>
      </c>
      <c r="E554" s="160">
        <v>0</v>
      </c>
      <c r="F554" s="160">
        <v>0</v>
      </c>
      <c r="G554" s="177">
        <v>0</v>
      </c>
      <c r="H554" s="248"/>
      <c r="I554" s="249"/>
      <c r="J554" s="250"/>
      <c r="K554" s="159"/>
      <c r="L554" s="34"/>
      <c r="M554" s="34"/>
      <c r="N554" s="242"/>
    </row>
    <row r="555" spans="1:15" s="246" customFormat="1" ht="32.25" customHeight="1" x14ac:dyDescent="0.3">
      <c r="A555" s="29"/>
      <c r="B555" s="170"/>
      <c r="C555" s="59" t="s">
        <v>160</v>
      </c>
      <c r="D555" s="160">
        <v>0</v>
      </c>
      <c r="E555" s="160">
        <v>0</v>
      </c>
      <c r="F555" s="160">
        <v>0</v>
      </c>
      <c r="G555" s="177">
        <v>0</v>
      </c>
      <c r="H555" s="251"/>
      <c r="I555" s="252"/>
      <c r="J555" s="253"/>
      <c r="K555" s="163"/>
      <c r="L555" s="34"/>
      <c r="M555" s="34"/>
      <c r="N555" s="242"/>
    </row>
    <row r="556" spans="1:15" s="246" customFormat="1" ht="21" customHeight="1" x14ac:dyDescent="0.3">
      <c r="A556" s="254"/>
      <c r="B556" s="241"/>
      <c r="C556" s="255"/>
      <c r="D556" s="241"/>
      <c r="E556" s="241"/>
      <c r="F556" s="241"/>
      <c r="G556" s="241"/>
      <c r="H556" s="241"/>
      <c r="I556" s="241"/>
      <c r="J556" s="241"/>
      <c r="K556" s="241"/>
      <c r="L556" s="241"/>
      <c r="M556" s="255"/>
      <c r="N556" s="241"/>
      <c r="O556" s="241"/>
    </row>
    <row r="557" spans="1:15" s="246" customFormat="1" ht="15.75" customHeight="1" x14ac:dyDescent="0.3">
      <c r="A557" s="256" t="s">
        <v>84</v>
      </c>
      <c r="B557" s="256"/>
      <c r="C557" s="256"/>
      <c r="D557" s="256"/>
      <c r="E557" s="256"/>
      <c r="F557" s="256"/>
      <c r="G557" s="256"/>
      <c r="H557" s="256"/>
      <c r="I557" s="256"/>
      <c r="J557" s="256"/>
      <c r="K557" s="256"/>
      <c r="L557" s="256"/>
      <c r="M557" s="256"/>
      <c r="N557" s="241"/>
      <c r="O557" s="241"/>
    </row>
    <row r="558" spans="1:15" s="246" customFormat="1" ht="35.25" customHeight="1" x14ac:dyDescent="0.3">
      <c r="A558" s="256" t="s">
        <v>85</v>
      </c>
      <c r="B558" s="256"/>
      <c r="C558" s="256"/>
      <c r="D558" s="256"/>
      <c r="E558" s="256"/>
      <c r="F558" s="256"/>
      <c r="G558" s="256"/>
      <c r="H558" s="256"/>
      <c r="I558" s="256"/>
      <c r="J558" s="256"/>
      <c r="K558" s="256"/>
      <c r="L558" s="256"/>
      <c r="M558" s="256"/>
      <c r="N558" s="241"/>
      <c r="O558" s="241"/>
    </row>
    <row r="559" spans="1:15" s="246" customFormat="1" ht="15.75" customHeight="1" x14ac:dyDescent="0.3">
      <c r="A559" s="256" t="s">
        <v>86</v>
      </c>
      <c r="B559" s="256"/>
      <c r="C559" s="256"/>
      <c r="D559" s="256"/>
      <c r="E559" s="256"/>
      <c r="F559" s="256"/>
      <c r="G559" s="256"/>
      <c r="H559" s="256"/>
      <c r="I559" s="256"/>
      <c r="J559" s="256"/>
      <c r="K559" s="256"/>
      <c r="L559" s="256"/>
      <c r="M559" s="256"/>
      <c r="N559" s="241"/>
      <c r="O559" s="241"/>
    </row>
    <row r="560" spans="1:15" s="246" customFormat="1" ht="32.25" customHeight="1" x14ac:dyDescent="0.3">
      <c r="A560" s="256" t="s">
        <v>87</v>
      </c>
      <c r="B560" s="256"/>
      <c r="C560" s="256"/>
      <c r="D560" s="256"/>
      <c r="E560" s="256"/>
      <c r="F560" s="256"/>
      <c r="G560" s="256"/>
      <c r="H560" s="256"/>
      <c r="I560" s="256"/>
      <c r="J560" s="256"/>
      <c r="K560" s="256"/>
      <c r="L560" s="256"/>
      <c r="M560" s="256"/>
      <c r="N560" s="241"/>
      <c r="O560" s="241"/>
    </row>
    <row r="561" spans="1:15" s="246" customFormat="1" ht="21" customHeight="1" x14ac:dyDescent="0.3">
      <c r="A561" s="256" t="s">
        <v>88</v>
      </c>
      <c r="B561" s="256"/>
      <c r="C561" s="256"/>
      <c r="D561" s="256"/>
      <c r="E561" s="256"/>
      <c r="F561" s="256"/>
      <c r="G561" s="256"/>
      <c r="H561" s="256"/>
      <c r="I561" s="256"/>
      <c r="J561" s="256"/>
      <c r="K561" s="256"/>
      <c r="L561" s="256"/>
      <c r="M561" s="256"/>
      <c r="N561" s="241"/>
      <c r="O561" s="241"/>
    </row>
    <row r="562" spans="1:15" ht="12.75" customHeight="1" x14ac:dyDescent="0.3">
      <c r="B562" s="257"/>
      <c r="D562" s="258"/>
      <c r="E562" s="258"/>
      <c r="F562" s="258"/>
      <c r="G562" s="258"/>
    </row>
    <row r="563" spans="1:15" ht="12.75" customHeight="1" x14ac:dyDescent="0.3">
      <c r="B563" s="257"/>
      <c r="D563" s="258"/>
      <c r="E563" s="258"/>
      <c r="F563" s="258"/>
      <c r="G563" s="258"/>
    </row>
    <row r="564" spans="1:15" ht="12.75" customHeight="1" x14ac:dyDescent="0.3">
      <c r="B564" s="257"/>
      <c r="D564" s="258"/>
      <c r="E564" s="258"/>
      <c r="F564" s="258"/>
      <c r="G564" s="258"/>
    </row>
    <row r="565" spans="1:15" ht="12.75" customHeight="1" x14ac:dyDescent="0.3">
      <c r="B565" s="257"/>
      <c r="D565" s="258"/>
      <c r="E565" s="258"/>
      <c r="F565" s="258"/>
      <c r="G565" s="258"/>
    </row>
    <row r="566" spans="1:15" ht="12.75" customHeight="1" x14ac:dyDescent="0.3">
      <c r="D566" s="258"/>
      <c r="E566" s="258"/>
      <c r="F566" s="258"/>
      <c r="G566" s="258"/>
    </row>
    <row r="567" spans="1:15" ht="12.75" customHeight="1" x14ac:dyDescent="0.3">
      <c r="D567" s="258"/>
      <c r="E567" s="258"/>
      <c r="F567" s="258"/>
      <c r="G567" s="258"/>
    </row>
    <row r="568" spans="1:15" ht="12.75" customHeight="1" x14ac:dyDescent="0.3">
      <c r="D568" s="258"/>
      <c r="E568" s="258"/>
      <c r="F568" s="258"/>
      <c r="G568" s="258"/>
    </row>
    <row r="569" spans="1:15" ht="12.75" customHeight="1" x14ac:dyDescent="0.3">
      <c r="D569" s="258"/>
      <c r="E569" s="258"/>
      <c r="F569" s="258"/>
      <c r="G569" s="258"/>
    </row>
    <row r="570" spans="1:15" ht="12.75" customHeight="1" x14ac:dyDescent="0.3">
      <c r="D570" s="258"/>
      <c r="E570" s="258"/>
      <c r="F570" s="258"/>
      <c r="G570" s="258"/>
    </row>
    <row r="571" spans="1:15" ht="12.75" customHeight="1" x14ac:dyDescent="0.3">
      <c r="D571" s="258"/>
      <c r="E571" s="258"/>
      <c r="F571" s="258"/>
      <c r="G571" s="258"/>
    </row>
    <row r="572" spans="1:15" ht="12.75" customHeight="1" x14ac:dyDescent="0.3">
      <c r="D572" s="258"/>
      <c r="E572" s="258"/>
      <c r="F572" s="258"/>
      <c r="G572" s="258"/>
    </row>
    <row r="573" spans="1:15" ht="12.75" customHeight="1" x14ac:dyDescent="0.3">
      <c r="D573" s="258"/>
      <c r="E573" s="258"/>
      <c r="F573" s="258"/>
      <c r="G573" s="258"/>
    </row>
    <row r="574" spans="1:15" ht="12.75" customHeight="1" x14ac:dyDescent="0.3">
      <c r="D574" s="258"/>
      <c r="E574" s="258"/>
      <c r="F574" s="258"/>
      <c r="G574" s="258"/>
    </row>
    <row r="575" spans="1:15" ht="12.75" customHeight="1" x14ac:dyDescent="0.3">
      <c r="D575" s="258"/>
      <c r="E575" s="258"/>
      <c r="F575" s="258"/>
      <c r="G575" s="258"/>
    </row>
    <row r="576" spans="1:15" ht="12.75" customHeight="1" x14ac:dyDescent="0.3">
      <c r="D576" s="258"/>
      <c r="E576" s="258"/>
      <c r="F576" s="258"/>
      <c r="G576" s="258"/>
    </row>
    <row r="577" spans="4:7" ht="12.75" customHeight="1" x14ac:dyDescent="0.3">
      <c r="D577" s="258"/>
      <c r="E577" s="258"/>
      <c r="F577" s="258"/>
      <c r="G577" s="258"/>
    </row>
    <row r="578" spans="4:7" ht="12.75" customHeight="1" x14ac:dyDescent="0.3">
      <c r="D578" s="258"/>
      <c r="E578" s="258"/>
      <c r="F578" s="258"/>
      <c r="G578" s="258"/>
    </row>
    <row r="579" spans="4:7" ht="12.75" customHeight="1" x14ac:dyDescent="0.3">
      <c r="D579" s="258"/>
      <c r="E579" s="258"/>
      <c r="F579" s="258"/>
      <c r="G579" s="258"/>
    </row>
    <row r="580" spans="4:7" ht="12.75" customHeight="1" x14ac:dyDescent="0.3">
      <c r="D580" s="258"/>
      <c r="E580" s="258"/>
      <c r="F580" s="258"/>
      <c r="G580" s="258"/>
    </row>
    <row r="581" spans="4:7" ht="12.75" customHeight="1" x14ac:dyDescent="0.3">
      <c r="D581" s="258"/>
      <c r="E581" s="258"/>
      <c r="F581" s="258"/>
      <c r="G581" s="258"/>
    </row>
    <row r="582" spans="4:7" ht="12.75" customHeight="1" x14ac:dyDescent="0.3">
      <c r="D582" s="258"/>
      <c r="E582" s="258"/>
      <c r="F582" s="258"/>
      <c r="G582" s="258"/>
    </row>
    <row r="583" spans="4:7" ht="12.75" customHeight="1" x14ac:dyDescent="0.3">
      <c r="D583" s="258"/>
      <c r="E583" s="258"/>
      <c r="F583" s="258"/>
      <c r="G583" s="258"/>
    </row>
    <row r="584" spans="4:7" ht="12.75" customHeight="1" x14ac:dyDescent="0.3">
      <c r="D584" s="258"/>
      <c r="E584" s="258"/>
      <c r="F584" s="258"/>
      <c r="G584" s="258"/>
    </row>
    <row r="585" spans="4:7" ht="12.75" customHeight="1" x14ac:dyDescent="0.3">
      <c r="D585" s="258"/>
      <c r="E585" s="258"/>
      <c r="F585" s="258"/>
      <c r="G585" s="258"/>
    </row>
    <row r="586" spans="4:7" ht="12.75" customHeight="1" x14ac:dyDescent="0.3">
      <c r="D586" s="258"/>
      <c r="E586" s="258"/>
      <c r="F586" s="258"/>
      <c r="G586" s="258"/>
    </row>
    <row r="587" spans="4:7" ht="12.75" customHeight="1" x14ac:dyDescent="0.3">
      <c r="D587" s="258"/>
      <c r="E587" s="258"/>
      <c r="F587" s="258"/>
      <c r="G587" s="258"/>
    </row>
    <row r="588" spans="4:7" ht="12.75" customHeight="1" x14ac:dyDescent="0.3">
      <c r="D588" s="258"/>
      <c r="E588" s="258"/>
      <c r="F588" s="258"/>
      <c r="G588" s="258"/>
    </row>
    <row r="589" spans="4:7" ht="12.75" customHeight="1" x14ac:dyDescent="0.3">
      <c r="D589" s="258"/>
      <c r="E589" s="258"/>
      <c r="F589" s="258"/>
      <c r="G589" s="258"/>
    </row>
    <row r="590" spans="4:7" ht="12.75" customHeight="1" x14ac:dyDescent="0.3">
      <c r="D590" s="258"/>
      <c r="E590" s="258"/>
      <c r="F590" s="258"/>
      <c r="G590" s="258"/>
    </row>
    <row r="591" spans="4:7" ht="12.75" customHeight="1" x14ac:dyDescent="0.3">
      <c r="D591" s="258"/>
      <c r="E591" s="258"/>
      <c r="F591" s="258"/>
      <c r="G591" s="258"/>
    </row>
    <row r="592" spans="4:7" ht="12.75" customHeight="1" x14ac:dyDescent="0.3">
      <c r="D592" s="258"/>
      <c r="E592" s="258"/>
      <c r="F592" s="258"/>
      <c r="G592" s="258"/>
    </row>
    <row r="593" spans="4:7" ht="12.75" customHeight="1" x14ac:dyDescent="0.3">
      <c r="D593" s="258"/>
      <c r="E593" s="258"/>
      <c r="F593" s="258"/>
      <c r="G593" s="258"/>
    </row>
    <row r="594" spans="4:7" ht="12.75" customHeight="1" x14ac:dyDescent="0.3">
      <c r="D594" s="258"/>
      <c r="E594" s="258"/>
      <c r="F594" s="258"/>
      <c r="G594" s="258"/>
    </row>
    <row r="595" spans="4:7" ht="12.75" customHeight="1" x14ac:dyDescent="0.3">
      <c r="D595" s="258"/>
      <c r="E595" s="258"/>
      <c r="F595" s="258"/>
      <c r="G595" s="258"/>
    </row>
    <row r="596" spans="4:7" ht="12.75" customHeight="1" x14ac:dyDescent="0.3">
      <c r="D596" s="258"/>
      <c r="E596" s="258"/>
      <c r="F596" s="258"/>
      <c r="G596" s="258"/>
    </row>
    <row r="597" spans="4:7" ht="12.75" customHeight="1" x14ac:dyDescent="0.3">
      <c r="D597" s="258"/>
      <c r="E597" s="258"/>
      <c r="F597" s="258"/>
      <c r="G597" s="258"/>
    </row>
    <row r="598" spans="4:7" ht="12.75" customHeight="1" x14ac:dyDescent="0.3">
      <c r="D598" s="258"/>
      <c r="E598" s="258"/>
      <c r="F598" s="258"/>
      <c r="G598" s="258"/>
    </row>
    <row r="599" spans="4:7" ht="12.75" customHeight="1" x14ac:dyDescent="0.3">
      <c r="D599" s="258"/>
      <c r="E599" s="258"/>
      <c r="F599" s="258"/>
      <c r="G599" s="258"/>
    </row>
    <row r="600" spans="4:7" ht="12.75" customHeight="1" x14ac:dyDescent="0.3">
      <c r="D600" s="258"/>
      <c r="E600" s="258"/>
      <c r="F600" s="258"/>
      <c r="G600" s="258"/>
    </row>
    <row r="601" spans="4:7" ht="12.75" customHeight="1" x14ac:dyDescent="0.3">
      <c r="D601" s="258"/>
      <c r="E601" s="258"/>
      <c r="F601" s="258"/>
      <c r="G601" s="258"/>
    </row>
    <row r="602" spans="4:7" ht="12.75" customHeight="1" x14ac:dyDescent="0.3">
      <c r="D602" s="258"/>
      <c r="E602" s="258"/>
      <c r="F602" s="258"/>
      <c r="G602" s="258"/>
    </row>
    <row r="603" spans="4:7" ht="12.75" customHeight="1" x14ac:dyDescent="0.3">
      <c r="D603" s="258"/>
      <c r="E603" s="258"/>
      <c r="F603" s="258"/>
      <c r="G603" s="258"/>
    </row>
    <row r="604" spans="4:7" ht="12.75" customHeight="1" x14ac:dyDescent="0.3">
      <c r="D604" s="258"/>
      <c r="E604" s="258"/>
      <c r="F604" s="258"/>
      <c r="G604" s="258"/>
    </row>
    <row r="605" spans="4:7" ht="12.75" customHeight="1" x14ac:dyDescent="0.3">
      <c r="D605" s="258"/>
      <c r="E605" s="258"/>
      <c r="F605" s="258"/>
      <c r="G605" s="258"/>
    </row>
    <row r="606" spans="4:7" ht="12.75" customHeight="1" x14ac:dyDescent="0.3">
      <c r="D606" s="258"/>
      <c r="E606" s="258"/>
      <c r="F606" s="258"/>
      <c r="G606" s="258"/>
    </row>
    <row r="607" spans="4:7" ht="12.75" customHeight="1" x14ac:dyDescent="0.3">
      <c r="D607" s="258"/>
      <c r="E607" s="258"/>
      <c r="F607" s="258"/>
      <c r="G607" s="258"/>
    </row>
    <row r="608" spans="4:7" ht="12.75" customHeight="1" x14ac:dyDescent="0.3">
      <c r="D608" s="258"/>
      <c r="E608" s="258"/>
      <c r="F608" s="258"/>
      <c r="G608" s="258"/>
    </row>
    <row r="609" spans="4:7" ht="12.75" customHeight="1" x14ac:dyDescent="0.3">
      <c r="D609" s="258"/>
      <c r="E609" s="258"/>
      <c r="F609" s="258"/>
      <c r="G609" s="258"/>
    </row>
    <row r="610" spans="4:7" ht="12.75" customHeight="1" x14ac:dyDescent="0.3">
      <c r="D610" s="258"/>
      <c r="E610" s="258"/>
      <c r="F610" s="258"/>
      <c r="G610" s="258"/>
    </row>
    <row r="611" spans="4:7" ht="12.75" customHeight="1" x14ac:dyDescent="0.3">
      <c r="D611" s="258"/>
      <c r="E611" s="258"/>
      <c r="F611" s="258"/>
      <c r="G611" s="258"/>
    </row>
    <row r="612" spans="4:7" ht="12.75" customHeight="1" x14ac:dyDescent="0.3">
      <c r="D612" s="258"/>
      <c r="E612" s="258"/>
      <c r="F612" s="258"/>
      <c r="G612" s="258"/>
    </row>
    <row r="613" spans="4:7" ht="12.75" customHeight="1" x14ac:dyDescent="0.3">
      <c r="D613" s="258"/>
      <c r="E613" s="258"/>
      <c r="F613" s="258"/>
      <c r="G613" s="258"/>
    </row>
    <row r="614" spans="4:7" ht="12.75" customHeight="1" x14ac:dyDescent="0.3">
      <c r="D614" s="258"/>
      <c r="E614" s="258"/>
      <c r="F614" s="258"/>
      <c r="G614" s="258"/>
    </row>
    <row r="615" spans="4:7" ht="12.75" customHeight="1" x14ac:dyDescent="0.3">
      <c r="D615" s="258"/>
      <c r="E615" s="258"/>
      <c r="F615" s="258"/>
      <c r="G615" s="258"/>
    </row>
    <row r="616" spans="4:7" ht="12.75" customHeight="1" x14ac:dyDescent="0.3">
      <c r="D616" s="258"/>
      <c r="E616" s="258"/>
      <c r="F616" s="258"/>
      <c r="G616" s="258"/>
    </row>
    <row r="617" spans="4:7" ht="12.75" customHeight="1" x14ac:dyDescent="0.3">
      <c r="D617" s="258"/>
      <c r="E617" s="258"/>
      <c r="F617" s="258"/>
      <c r="G617" s="258"/>
    </row>
    <row r="618" spans="4:7" ht="12.75" customHeight="1" x14ac:dyDescent="0.3">
      <c r="D618" s="258"/>
      <c r="E618" s="258"/>
      <c r="F618" s="258"/>
      <c r="G618" s="258"/>
    </row>
    <row r="619" spans="4:7" ht="12.75" customHeight="1" x14ac:dyDescent="0.3">
      <c r="D619" s="258"/>
      <c r="E619" s="258"/>
      <c r="F619" s="258"/>
      <c r="G619" s="258"/>
    </row>
    <row r="620" spans="4:7" ht="12.75" customHeight="1" x14ac:dyDescent="0.3">
      <c r="D620" s="258"/>
      <c r="E620" s="258"/>
      <c r="F620" s="258"/>
      <c r="G620" s="258"/>
    </row>
    <row r="621" spans="4:7" ht="12.75" customHeight="1" x14ac:dyDescent="0.3">
      <c r="D621" s="258"/>
      <c r="E621" s="258"/>
      <c r="F621" s="258"/>
      <c r="G621" s="258"/>
    </row>
    <row r="622" spans="4:7" ht="12.75" customHeight="1" x14ac:dyDescent="0.3">
      <c r="D622" s="258"/>
      <c r="E622" s="258"/>
      <c r="F622" s="258"/>
      <c r="G622" s="258"/>
    </row>
    <row r="623" spans="4:7" ht="12.75" customHeight="1" x14ac:dyDescent="0.3">
      <c r="D623" s="258"/>
      <c r="E623" s="258"/>
      <c r="F623" s="258"/>
      <c r="G623" s="258"/>
    </row>
    <row r="624" spans="4:7" ht="12.75" customHeight="1" x14ac:dyDescent="0.3">
      <c r="D624" s="258"/>
      <c r="E624" s="258"/>
      <c r="F624" s="258"/>
      <c r="G624" s="258"/>
    </row>
    <row r="625" spans="4:7" ht="12.75" customHeight="1" x14ac:dyDescent="0.3">
      <c r="D625" s="258"/>
      <c r="E625" s="258"/>
      <c r="F625" s="258"/>
      <c r="G625" s="258"/>
    </row>
    <row r="626" spans="4:7" ht="12.75" customHeight="1" x14ac:dyDescent="0.3">
      <c r="D626" s="258"/>
      <c r="E626" s="258"/>
      <c r="F626" s="258"/>
      <c r="G626" s="258"/>
    </row>
    <row r="627" spans="4:7" ht="12.75" customHeight="1" x14ac:dyDescent="0.3">
      <c r="D627" s="258"/>
      <c r="E627" s="258"/>
      <c r="F627" s="258"/>
      <c r="G627" s="258"/>
    </row>
    <row r="628" spans="4:7" ht="12.75" customHeight="1" x14ac:dyDescent="0.3">
      <c r="D628" s="258"/>
      <c r="E628" s="258"/>
      <c r="F628" s="258"/>
      <c r="G628" s="258"/>
    </row>
    <row r="629" spans="4:7" ht="12.75" customHeight="1" x14ac:dyDescent="0.3">
      <c r="D629" s="258"/>
      <c r="E629" s="258"/>
      <c r="F629" s="258"/>
      <c r="G629" s="258"/>
    </row>
    <row r="630" spans="4:7" ht="12.75" customHeight="1" x14ac:dyDescent="0.3">
      <c r="D630" s="258"/>
      <c r="E630" s="258"/>
      <c r="F630" s="258"/>
      <c r="G630" s="258"/>
    </row>
    <row r="631" spans="4:7" ht="12.75" customHeight="1" x14ac:dyDescent="0.3">
      <c r="D631" s="258"/>
      <c r="E631" s="258"/>
      <c r="F631" s="258"/>
      <c r="G631" s="258"/>
    </row>
    <row r="632" spans="4:7" ht="12.75" customHeight="1" x14ac:dyDescent="0.3">
      <c r="D632" s="258"/>
      <c r="E632" s="258"/>
      <c r="F632" s="258"/>
      <c r="G632" s="258"/>
    </row>
    <row r="633" spans="4:7" ht="12.75" customHeight="1" x14ac:dyDescent="0.3">
      <c r="D633" s="258"/>
      <c r="E633" s="258"/>
      <c r="F633" s="258"/>
      <c r="G633" s="258"/>
    </row>
    <row r="634" spans="4:7" ht="12.75" customHeight="1" x14ac:dyDescent="0.3">
      <c r="D634" s="258"/>
      <c r="E634" s="258"/>
      <c r="F634" s="258"/>
      <c r="G634" s="258"/>
    </row>
    <row r="635" spans="4:7" ht="12.75" customHeight="1" x14ac:dyDescent="0.3">
      <c r="D635" s="258"/>
      <c r="E635" s="258"/>
      <c r="F635" s="258"/>
      <c r="G635" s="258"/>
    </row>
    <row r="636" spans="4:7" ht="12.75" customHeight="1" x14ac:dyDescent="0.3">
      <c r="D636" s="258"/>
      <c r="E636" s="258"/>
      <c r="F636" s="258"/>
      <c r="G636" s="258"/>
    </row>
    <row r="637" spans="4:7" ht="12.75" customHeight="1" x14ac:dyDescent="0.3">
      <c r="D637" s="258"/>
      <c r="E637" s="258"/>
      <c r="F637" s="258"/>
      <c r="G637" s="258"/>
    </row>
    <row r="638" spans="4:7" ht="12.75" customHeight="1" x14ac:dyDescent="0.3">
      <c r="D638" s="258"/>
      <c r="E638" s="258"/>
      <c r="F638" s="258"/>
      <c r="G638" s="258"/>
    </row>
    <row r="639" spans="4:7" ht="12.75" customHeight="1" x14ac:dyDescent="0.3">
      <c r="D639" s="258"/>
      <c r="E639" s="258"/>
      <c r="F639" s="258"/>
      <c r="G639" s="258"/>
    </row>
    <row r="640" spans="4:7" ht="12.75" customHeight="1" x14ac:dyDescent="0.3">
      <c r="D640" s="258"/>
      <c r="E640" s="258"/>
      <c r="F640" s="258"/>
      <c r="G640" s="258"/>
    </row>
    <row r="641" spans="4:7" ht="12.75" customHeight="1" x14ac:dyDescent="0.3">
      <c r="D641" s="258"/>
      <c r="E641" s="258"/>
      <c r="F641" s="258"/>
      <c r="G641" s="258"/>
    </row>
    <row r="642" spans="4:7" ht="12.75" customHeight="1" x14ac:dyDescent="0.3">
      <c r="D642" s="258"/>
      <c r="E642" s="258"/>
      <c r="F642" s="258"/>
      <c r="G642" s="258"/>
    </row>
    <row r="643" spans="4:7" ht="12.75" customHeight="1" x14ac:dyDescent="0.3">
      <c r="D643" s="258"/>
      <c r="E643" s="258"/>
      <c r="F643" s="258"/>
      <c r="G643" s="258"/>
    </row>
  </sheetData>
  <mergeCells count="832">
    <mergeCell ref="A561:M561"/>
    <mergeCell ref="L551:L555"/>
    <mergeCell ref="M551:M555"/>
    <mergeCell ref="A557:M557"/>
    <mergeCell ref="A558:M558"/>
    <mergeCell ref="A559:M559"/>
    <mergeCell ref="H481:H485"/>
    <mergeCell ref="I481:I485"/>
    <mergeCell ref="K551:K555"/>
    <mergeCell ref="A546:A550"/>
    <mergeCell ref="B546:B550"/>
    <mergeCell ref="A551:A555"/>
    <mergeCell ref="B551:B555"/>
    <mergeCell ref="H546:H550"/>
    <mergeCell ref="H541:H545"/>
    <mergeCell ref="I541:I545"/>
    <mergeCell ref="A560:M560"/>
    <mergeCell ref="H551:H555"/>
    <mergeCell ref="I551:I555"/>
    <mergeCell ref="M516:M520"/>
    <mergeCell ref="J521:J525"/>
    <mergeCell ref="K521:K525"/>
    <mergeCell ref="L521:L525"/>
    <mergeCell ref="M521:M525"/>
    <mergeCell ref="J551:J555"/>
    <mergeCell ref="K546:K550"/>
    <mergeCell ref="A541:A545"/>
    <mergeCell ref="B541:B545"/>
    <mergeCell ref="L546:L550"/>
    <mergeCell ref="M536:M540"/>
    <mergeCell ref="K536:K540"/>
    <mergeCell ref="I526:I530"/>
    <mergeCell ref="B511:B515"/>
    <mergeCell ref="I521:I525"/>
    <mergeCell ref="K531:K535"/>
    <mergeCell ref="J526:J530"/>
    <mergeCell ref="H531:H535"/>
    <mergeCell ref="M541:M545"/>
    <mergeCell ref="L541:L545"/>
    <mergeCell ref="J541:J545"/>
    <mergeCell ref="K541:K545"/>
    <mergeCell ref="M546:M550"/>
    <mergeCell ref="K526:K530"/>
    <mergeCell ref="L526:L530"/>
    <mergeCell ref="M526:M530"/>
    <mergeCell ref="L531:L535"/>
    <mergeCell ref="M531:M535"/>
    <mergeCell ref="H536:H540"/>
    <mergeCell ref="A526:A530"/>
    <mergeCell ref="B526:B530"/>
    <mergeCell ref="H526:H530"/>
    <mergeCell ref="A531:A535"/>
    <mergeCell ref="B531:B535"/>
    <mergeCell ref="A536:A540"/>
    <mergeCell ref="B536:B540"/>
    <mergeCell ref="L536:L540"/>
    <mergeCell ref="A511:A515"/>
    <mergeCell ref="A521:A525"/>
    <mergeCell ref="B521:B525"/>
    <mergeCell ref="H521:H525"/>
    <mergeCell ref="L516:L520"/>
    <mergeCell ref="J516:J520"/>
    <mergeCell ref="A516:A520"/>
    <mergeCell ref="B516:B520"/>
    <mergeCell ref="H516:H520"/>
    <mergeCell ref="I516:I520"/>
    <mergeCell ref="K516:K520"/>
    <mergeCell ref="B501:B505"/>
    <mergeCell ref="H501:H505"/>
    <mergeCell ref="I501:I505"/>
    <mergeCell ref="I506:I510"/>
    <mergeCell ref="K501:K505"/>
    <mergeCell ref="A501:A505"/>
    <mergeCell ref="K486:K490"/>
    <mergeCell ref="L511:L515"/>
    <mergeCell ref="H511:H515"/>
    <mergeCell ref="A506:A510"/>
    <mergeCell ref="B506:B510"/>
    <mergeCell ref="A486:A490"/>
    <mergeCell ref="L496:L500"/>
    <mergeCell ref="J506:J510"/>
    <mergeCell ref="K506:K510"/>
    <mergeCell ref="J501:J505"/>
    <mergeCell ref="I496:I500"/>
    <mergeCell ref="J496:J500"/>
    <mergeCell ref="K511:K515"/>
    <mergeCell ref="K496:K500"/>
    <mergeCell ref="H491:H495"/>
    <mergeCell ref="H506:H510"/>
    <mergeCell ref="B486:B490"/>
    <mergeCell ref="H486:H490"/>
    <mergeCell ref="A496:A500"/>
    <mergeCell ref="B496:B500"/>
    <mergeCell ref="L481:L485"/>
    <mergeCell ref="M481:M485"/>
    <mergeCell ref="L486:L490"/>
    <mergeCell ref="M486:M490"/>
    <mergeCell ref="L491:L495"/>
    <mergeCell ref="M491:M495"/>
    <mergeCell ref="A491:A495"/>
    <mergeCell ref="B491:B495"/>
    <mergeCell ref="H496:H500"/>
    <mergeCell ref="A481:A485"/>
    <mergeCell ref="B481:B485"/>
    <mergeCell ref="J481:J485"/>
    <mergeCell ref="K481:K485"/>
    <mergeCell ref="I486:I490"/>
    <mergeCell ref="J486:J490"/>
    <mergeCell ref="M476:M480"/>
    <mergeCell ref="L471:L475"/>
    <mergeCell ref="M511:M515"/>
    <mergeCell ref="L501:L505"/>
    <mergeCell ref="M501:M505"/>
    <mergeCell ref="L506:L510"/>
    <mergeCell ref="M506:M510"/>
    <mergeCell ref="M496:M500"/>
    <mergeCell ref="K491:K495"/>
    <mergeCell ref="L476:L480"/>
    <mergeCell ref="M471:M475"/>
    <mergeCell ref="A466:A470"/>
    <mergeCell ref="H461:H465"/>
    <mergeCell ref="I461:I465"/>
    <mergeCell ref="A461:A465"/>
    <mergeCell ref="I471:I475"/>
    <mergeCell ref="A471:A475"/>
    <mergeCell ref="B471:B475"/>
    <mergeCell ref="H471:H475"/>
    <mergeCell ref="L461:L465"/>
    <mergeCell ref="K466:K470"/>
    <mergeCell ref="B466:B470"/>
    <mergeCell ref="H466:H470"/>
    <mergeCell ref="J471:J475"/>
    <mergeCell ref="K471:K475"/>
    <mergeCell ref="B461:B465"/>
    <mergeCell ref="M466:M470"/>
    <mergeCell ref="A476:A480"/>
    <mergeCell ref="B476:B480"/>
    <mergeCell ref="H476:H480"/>
    <mergeCell ref="I476:I480"/>
    <mergeCell ref="J476:J480"/>
    <mergeCell ref="K476:K480"/>
    <mergeCell ref="M436:M440"/>
    <mergeCell ref="K441:K445"/>
    <mergeCell ref="K436:K440"/>
    <mergeCell ref="L441:L445"/>
    <mergeCell ref="M441:M445"/>
    <mergeCell ref="J441:J445"/>
    <mergeCell ref="M451:M455"/>
    <mergeCell ref="J446:J450"/>
    <mergeCell ref="K446:K450"/>
    <mergeCell ref="L446:L450"/>
    <mergeCell ref="M446:M450"/>
    <mergeCell ref="J461:J465"/>
    <mergeCell ref="K461:K465"/>
    <mergeCell ref="K451:K455"/>
    <mergeCell ref="L451:L455"/>
    <mergeCell ref="L466:L470"/>
    <mergeCell ref="M461:M465"/>
    <mergeCell ref="M456:M460"/>
    <mergeCell ref="J456:J460"/>
    <mergeCell ref="K456:K460"/>
    <mergeCell ref="A446:A450"/>
    <mergeCell ref="B446:B450"/>
    <mergeCell ref="B441:B445"/>
    <mergeCell ref="H446:H450"/>
    <mergeCell ref="A441:A445"/>
    <mergeCell ref="I446:I450"/>
    <mergeCell ref="A456:A460"/>
    <mergeCell ref="B456:B460"/>
    <mergeCell ref="A451:A455"/>
    <mergeCell ref="B451:B455"/>
    <mergeCell ref="H456:H460"/>
    <mergeCell ref="H451:H455"/>
    <mergeCell ref="I456:I460"/>
    <mergeCell ref="L456:L460"/>
    <mergeCell ref="H441:H445"/>
    <mergeCell ref="I441:I445"/>
    <mergeCell ref="I451:I455"/>
    <mergeCell ref="J451:J455"/>
    <mergeCell ref="M421:M425"/>
    <mergeCell ref="H426:H430"/>
    <mergeCell ref="I426:I430"/>
    <mergeCell ref="J421:J425"/>
    <mergeCell ref="H421:H425"/>
    <mergeCell ref="L421:L425"/>
    <mergeCell ref="M431:M435"/>
    <mergeCell ref="K421:K425"/>
    <mergeCell ref="J426:J430"/>
    <mergeCell ref="M426:M430"/>
    <mergeCell ref="L426:L430"/>
    <mergeCell ref="J431:J435"/>
    <mergeCell ref="K431:K435"/>
    <mergeCell ref="I431:I435"/>
    <mergeCell ref="H431:H435"/>
    <mergeCell ref="A421:A425"/>
    <mergeCell ref="B421:B425"/>
    <mergeCell ref="I421:I425"/>
    <mergeCell ref="K426:K430"/>
    <mergeCell ref="L431:L435"/>
    <mergeCell ref="H436:H440"/>
    <mergeCell ref="L436:L440"/>
    <mergeCell ref="L416:L420"/>
    <mergeCell ref="A426:A430"/>
    <mergeCell ref="B426:B430"/>
    <mergeCell ref="A416:A420"/>
    <mergeCell ref="B416:B420"/>
    <mergeCell ref="H416:H420"/>
    <mergeCell ref="K416:K420"/>
    <mergeCell ref="A431:A435"/>
    <mergeCell ref="B431:B435"/>
    <mergeCell ref="A436:A440"/>
    <mergeCell ref="B436:B440"/>
    <mergeCell ref="I416:I420"/>
    <mergeCell ref="J416:J420"/>
    <mergeCell ref="J411:J415"/>
    <mergeCell ref="K411:K415"/>
    <mergeCell ref="A411:A415"/>
    <mergeCell ref="B411:B415"/>
    <mergeCell ref="H411:H415"/>
    <mergeCell ref="I411:I415"/>
    <mergeCell ref="K406:K410"/>
    <mergeCell ref="K391:K395"/>
    <mergeCell ref="K401:K405"/>
    <mergeCell ref="J396:J400"/>
    <mergeCell ref="K396:K400"/>
    <mergeCell ref="J391:J395"/>
    <mergeCell ref="A401:A405"/>
    <mergeCell ref="B406:B410"/>
    <mergeCell ref="H406:H410"/>
    <mergeCell ref="I406:I410"/>
    <mergeCell ref="B401:B405"/>
    <mergeCell ref="H401:H405"/>
    <mergeCell ref="A406:A410"/>
    <mergeCell ref="J406:J410"/>
    <mergeCell ref="A396:A400"/>
    <mergeCell ref="M416:M420"/>
    <mergeCell ref="L406:L410"/>
    <mergeCell ref="M406:M410"/>
    <mergeCell ref="L411:L415"/>
    <mergeCell ref="M411:M415"/>
    <mergeCell ref="L386:L390"/>
    <mergeCell ref="M401:M405"/>
    <mergeCell ref="L391:L395"/>
    <mergeCell ref="M391:M395"/>
    <mergeCell ref="L396:L400"/>
    <mergeCell ref="M396:M400"/>
    <mergeCell ref="L401:L405"/>
    <mergeCell ref="B381:B385"/>
    <mergeCell ref="A391:A395"/>
    <mergeCell ref="B396:B400"/>
    <mergeCell ref="H396:H400"/>
    <mergeCell ref="I396:I400"/>
    <mergeCell ref="H386:H390"/>
    <mergeCell ref="H376:H380"/>
    <mergeCell ref="A381:A385"/>
    <mergeCell ref="H381:H385"/>
    <mergeCell ref="B391:B395"/>
    <mergeCell ref="A386:A390"/>
    <mergeCell ref="B386:B390"/>
    <mergeCell ref="J381:J385"/>
    <mergeCell ref="I376:I380"/>
    <mergeCell ref="J376:J380"/>
    <mergeCell ref="H391:H395"/>
    <mergeCell ref="I391:I395"/>
    <mergeCell ref="M371:M375"/>
    <mergeCell ref="M386:M390"/>
    <mergeCell ref="K386:K390"/>
    <mergeCell ref="L381:L385"/>
    <mergeCell ref="M381:M385"/>
    <mergeCell ref="K381:K385"/>
    <mergeCell ref="I381:I385"/>
    <mergeCell ref="H371:H375"/>
    <mergeCell ref="I371:I375"/>
    <mergeCell ref="M366:M370"/>
    <mergeCell ref="K376:K380"/>
    <mergeCell ref="M376:M380"/>
    <mergeCell ref="A366:A370"/>
    <mergeCell ref="B366:B370"/>
    <mergeCell ref="L371:L375"/>
    <mergeCell ref="J371:J375"/>
    <mergeCell ref="K371:K375"/>
    <mergeCell ref="J366:J370"/>
    <mergeCell ref="K366:K370"/>
    <mergeCell ref="L366:L370"/>
    <mergeCell ref="H366:H370"/>
    <mergeCell ref="I366:I370"/>
    <mergeCell ref="L376:L380"/>
    <mergeCell ref="A376:A380"/>
    <mergeCell ref="B376:B380"/>
    <mergeCell ref="A371:A375"/>
    <mergeCell ref="B371:B375"/>
    <mergeCell ref="A361:A365"/>
    <mergeCell ref="B361:B365"/>
    <mergeCell ref="H361:H365"/>
    <mergeCell ref="I361:I365"/>
    <mergeCell ref="A356:A360"/>
    <mergeCell ref="B356:B360"/>
    <mergeCell ref="I356:I360"/>
    <mergeCell ref="M356:M360"/>
    <mergeCell ref="J356:J360"/>
    <mergeCell ref="K356:K360"/>
    <mergeCell ref="L361:L365"/>
    <mergeCell ref="M361:M365"/>
    <mergeCell ref="J361:J365"/>
    <mergeCell ref="K361:K365"/>
    <mergeCell ref="L356:L360"/>
    <mergeCell ref="H356:H360"/>
    <mergeCell ref="A351:A355"/>
    <mergeCell ref="M336:M340"/>
    <mergeCell ref="L341:L345"/>
    <mergeCell ref="M341:M345"/>
    <mergeCell ref="J346:J350"/>
    <mergeCell ref="K346:K350"/>
    <mergeCell ref="L346:L350"/>
    <mergeCell ref="M346:M350"/>
    <mergeCell ref="K341:K345"/>
    <mergeCell ref="A341:A345"/>
    <mergeCell ref="H341:H345"/>
    <mergeCell ref="I341:I345"/>
    <mergeCell ref="B351:B355"/>
    <mergeCell ref="L336:L340"/>
    <mergeCell ref="H351:H355"/>
    <mergeCell ref="K336:K340"/>
    <mergeCell ref="I351:I355"/>
    <mergeCell ref="L351:L355"/>
    <mergeCell ref="K351:K355"/>
    <mergeCell ref="M351:M355"/>
    <mergeCell ref="J351:J355"/>
    <mergeCell ref="A346:A350"/>
    <mergeCell ref="B346:B350"/>
    <mergeCell ref="H346:H350"/>
    <mergeCell ref="I346:I350"/>
    <mergeCell ref="L326:L330"/>
    <mergeCell ref="M326:M330"/>
    <mergeCell ref="L331:L335"/>
    <mergeCell ref="M331:M335"/>
    <mergeCell ref="J341:J345"/>
    <mergeCell ref="A336:A340"/>
    <mergeCell ref="B336:B340"/>
    <mergeCell ref="B331:B335"/>
    <mergeCell ref="B341:B345"/>
    <mergeCell ref="H336:H340"/>
    <mergeCell ref="A326:A330"/>
    <mergeCell ref="B326:B330"/>
    <mergeCell ref="H326:H330"/>
    <mergeCell ref="I326:I330"/>
    <mergeCell ref="H331:H335"/>
    <mergeCell ref="A331:A335"/>
    <mergeCell ref="J326:J330"/>
    <mergeCell ref="K331:K335"/>
    <mergeCell ref="K326:K330"/>
    <mergeCell ref="A321:A325"/>
    <mergeCell ref="B321:B325"/>
    <mergeCell ref="H321:H325"/>
    <mergeCell ref="I321:I325"/>
    <mergeCell ref="J316:J320"/>
    <mergeCell ref="K316:K320"/>
    <mergeCell ref="A316:A320"/>
    <mergeCell ref="B316:B320"/>
    <mergeCell ref="H316:H320"/>
    <mergeCell ref="I316:I320"/>
    <mergeCell ref="J321:J325"/>
    <mergeCell ref="K321:K325"/>
    <mergeCell ref="L321:L325"/>
    <mergeCell ref="M321:M325"/>
    <mergeCell ref="K291:K295"/>
    <mergeCell ref="M291:M295"/>
    <mergeCell ref="L316:L320"/>
    <mergeCell ref="M316:M320"/>
    <mergeCell ref="J301:J305"/>
    <mergeCell ref="K301:K305"/>
    <mergeCell ref="H311:H315"/>
    <mergeCell ref="A306:A310"/>
    <mergeCell ref="B306:B310"/>
    <mergeCell ref="H306:H310"/>
    <mergeCell ref="A296:A300"/>
    <mergeCell ref="B296:B300"/>
    <mergeCell ref="H296:H300"/>
    <mergeCell ref="M306:M310"/>
    <mergeCell ref="L311:L315"/>
    <mergeCell ref="A301:A305"/>
    <mergeCell ref="B301:B305"/>
    <mergeCell ref="H301:H305"/>
    <mergeCell ref="A311:A315"/>
    <mergeCell ref="B311:B315"/>
    <mergeCell ref="I301:I305"/>
    <mergeCell ref="M296:M300"/>
    <mergeCell ref="I306:I310"/>
    <mergeCell ref="K311:K315"/>
    <mergeCell ref="J306:J310"/>
    <mergeCell ref="K306:K310"/>
    <mergeCell ref="M311:M315"/>
    <mergeCell ref="L301:L305"/>
    <mergeCell ref="M301:M305"/>
    <mergeCell ref="L306:L310"/>
    <mergeCell ref="A286:A290"/>
    <mergeCell ref="B286:B290"/>
    <mergeCell ref="H286:H290"/>
    <mergeCell ref="A281:A285"/>
    <mergeCell ref="B281:B285"/>
    <mergeCell ref="L291:L295"/>
    <mergeCell ref="J296:J300"/>
    <mergeCell ref="K296:K300"/>
    <mergeCell ref="L296:L300"/>
    <mergeCell ref="I291:I295"/>
    <mergeCell ref="I296:I300"/>
    <mergeCell ref="J291:J295"/>
    <mergeCell ref="A291:A295"/>
    <mergeCell ref="B291:B295"/>
    <mergeCell ref="H291:H295"/>
    <mergeCell ref="L271:L275"/>
    <mergeCell ref="M271:M275"/>
    <mergeCell ref="L281:L285"/>
    <mergeCell ref="K286:K290"/>
    <mergeCell ref="L286:L290"/>
    <mergeCell ref="M281:M285"/>
    <mergeCell ref="B276:B280"/>
    <mergeCell ref="H276:H280"/>
    <mergeCell ref="M286:M290"/>
    <mergeCell ref="L276:L280"/>
    <mergeCell ref="M276:M280"/>
    <mergeCell ref="A271:A275"/>
    <mergeCell ref="B271:B275"/>
    <mergeCell ref="K281:K285"/>
    <mergeCell ref="J276:J280"/>
    <mergeCell ref="K276:K280"/>
    <mergeCell ref="J281:J285"/>
    <mergeCell ref="H271:H275"/>
    <mergeCell ref="H281:H285"/>
    <mergeCell ref="I281:I285"/>
    <mergeCell ref="A276:A280"/>
    <mergeCell ref="I276:I280"/>
    <mergeCell ref="J271:J275"/>
    <mergeCell ref="K271:K275"/>
    <mergeCell ref="I271:I275"/>
    <mergeCell ref="M266:M270"/>
    <mergeCell ref="J266:J270"/>
    <mergeCell ref="M241:M245"/>
    <mergeCell ref="L251:L255"/>
    <mergeCell ref="M251:M255"/>
    <mergeCell ref="L256:L260"/>
    <mergeCell ref="M256:M260"/>
    <mergeCell ref="M261:M265"/>
    <mergeCell ref="L261:L265"/>
    <mergeCell ref="K266:K270"/>
    <mergeCell ref="J251:J255"/>
    <mergeCell ref="K251:K255"/>
    <mergeCell ref="K261:K265"/>
    <mergeCell ref="J256:J260"/>
    <mergeCell ref="K256:K260"/>
    <mergeCell ref="L266:L270"/>
    <mergeCell ref="M246:M250"/>
    <mergeCell ref="J246:J250"/>
    <mergeCell ref="K246:K250"/>
    <mergeCell ref="L246:L250"/>
    <mergeCell ref="J241:J245"/>
    <mergeCell ref="K241:K245"/>
    <mergeCell ref="L241:L245"/>
    <mergeCell ref="A266:A270"/>
    <mergeCell ref="B266:B270"/>
    <mergeCell ref="H266:H270"/>
    <mergeCell ref="I266:I270"/>
    <mergeCell ref="A246:A250"/>
    <mergeCell ref="B246:B250"/>
    <mergeCell ref="H246:H250"/>
    <mergeCell ref="I246:I250"/>
    <mergeCell ref="H261:H265"/>
    <mergeCell ref="B261:B265"/>
    <mergeCell ref="A251:A255"/>
    <mergeCell ref="B251:B255"/>
    <mergeCell ref="H251:H255"/>
    <mergeCell ref="I251:I255"/>
    <mergeCell ref="I256:I260"/>
    <mergeCell ref="A256:A260"/>
    <mergeCell ref="B256:B260"/>
    <mergeCell ref="H256:H260"/>
    <mergeCell ref="A261:A265"/>
    <mergeCell ref="L221:L225"/>
    <mergeCell ref="L231:L235"/>
    <mergeCell ref="M231:M235"/>
    <mergeCell ref="J236:J240"/>
    <mergeCell ref="K236:K240"/>
    <mergeCell ref="L236:L240"/>
    <mergeCell ref="M236:M240"/>
    <mergeCell ref="A226:A230"/>
    <mergeCell ref="B226:B230"/>
    <mergeCell ref="H226:H230"/>
    <mergeCell ref="M221:M225"/>
    <mergeCell ref="A236:A240"/>
    <mergeCell ref="L226:L230"/>
    <mergeCell ref="B236:B240"/>
    <mergeCell ref="H236:H240"/>
    <mergeCell ref="I236:I240"/>
    <mergeCell ref="I231:I235"/>
    <mergeCell ref="K221:K225"/>
    <mergeCell ref="J231:J235"/>
    <mergeCell ref="K231:K235"/>
    <mergeCell ref="K226:K230"/>
    <mergeCell ref="M226:M230"/>
    <mergeCell ref="H221:H225"/>
    <mergeCell ref="A231:A235"/>
    <mergeCell ref="L211:L215"/>
    <mergeCell ref="A186:A190"/>
    <mergeCell ref="B186:B190"/>
    <mergeCell ref="M191:M195"/>
    <mergeCell ref="M211:M215"/>
    <mergeCell ref="A206:A210"/>
    <mergeCell ref="B206:B210"/>
    <mergeCell ref="A201:A205"/>
    <mergeCell ref="J216:J220"/>
    <mergeCell ref="A216:A220"/>
    <mergeCell ref="B216:B220"/>
    <mergeCell ref="K216:K220"/>
    <mergeCell ref="H216:H220"/>
    <mergeCell ref="I216:I220"/>
    <mergeCell ref="L191:L195"/>
    <mergeCell ref="A211:A215"/>
    <mergeCell ref="B211:B215"/>
    <mergeCell ref="L206:L210"/>
    <mergeCell ref="H206:H210"/>
    <mergeCell ref="H211:H215"/>
    <mergeCell ref="K211:K215"/>
    <mergeCell ref="K206:K210"/>
    <mergeCell ref="B201:B205"/>
    <mergeCell ref="A181:A185"/>
    <mergeCell ref="I181:I185"/>
    <mergeCell ref="J206:J210"/>
    <mergeCell ref="B191:B195"/>
    <mergeCell ref="A241:A245"/>
    <mergeCell ref="B241:B245"/>
    <mergeCell ref="H241:H245"/>
    <mergeCell ref="A221:A225"/>
    <mergeCell ref="B221:B225"/>
    <mergeCell ref="B231:B235"/>
    <mergeCell ref="H231:H235"/>
    <mergeCell ref="I241:I245"/>
    <mergeCell ref="M176:M180"/>
    <mergeCell ref="J186:J190"/>
    <mergeCell ref="K186:K190"/>
    <mergeCell ref="L186:L190"/>
    <mergeCell ref="K191:K195"/>
    <mergeCell ref="H191:H195"/>
    <mergeCell ref="H181:H185"/>
    <mergeCell ref="M206:M210"/>
    <mergeCell ref="M201:M205"/>
    <mergeCell ref="H201:H205"/>
    <mergeCell ref="I201:I205"/>
    <mergeCell ref="J201:J205"/>
    <mergeCell ref="K201:K205"/>
    <mergeCell ref="K196:K200"/>
    <mergeCell ref="I196:I200"/>
    <mergeCell ref="J196:J200"/>
    <mergeCell ref="L181:L185"/>
    <mergeCell ref="I206:I210"/>
    <mergeCell ref="A171:A175"/>
    <mergeCell ref="B171:B175"/>
    <mergeCell ref="H171:H175"/>
    <mergeCell ref="K176:K180"/>
    <mergeCell ref="L171:L175"/>
    <mergeCell ref="M216:M220"/>
    <mergeCell ref="L216:L220"/>
    <mergeCell ref="A176:A180"/>
    <mergeCell ref="B176:B180"/>
    <mergeCell ref="H176:H180"/>
    <mergeCell ref="L196:L200"/>
    <mergeCell ref="M196:M200"/>
    <mergeCell ref="L201:L205"/>
    <mergeCell ref="I186:I190"/>
    <mergeCell ref="B181:B185"/>
    <mergeCell ref="A191:A195"/>
    <mergeCell ref="M181:M185"/>
    <mergeCell ref="K181:K185"/>
    <mergeCell ref="A196:A200"/>
    <mergeCell ref="B196:B200"/>
    <mergeCell ref="H196:H200"/>
    <mergeCell ref="J181:J185"/>
    <mergeCell ref="H186:H190"/>
    <mergeCell ref="L176:L180"/>
    <mergeCell ref="M171:M175"/>
    <mergeCell ref="J166:J170"/>
    <mergeCell ref="H166:H170"/>
    <mergeCell ref="I166:I170"/>
    <mergeCell ref="H161:H165"/>
    <mergeCell ref="I161:I165"/>
    <mergeCell ref="K166:K170"/>
    <mergeCell ref="J161:J165"/>
    <mergeCell ref="K161:K165"/>
    <mergeCell ref="L161:L165"/>
    <mergeCell ref="K171:K175"/>
    <mergeCell ref="A166:A170"/>
    <mergeCell ref="B166:B170"/>
    <mergeCell ref="A161:A165"/>
    <mergeCell ref="B161:B165"/>
    <mergeCell ref="A156:A160"/>
    <mergeCell ref="B156:B160"/>
    <mergeCell ref="H156:H160"/>
    <mergeCell ref="I156:I160"/>
    <mergeCell ref="M161:M165"/>
    <mergeCell ref="L166:L170"/>
    <mergeCell ref="M166:M170"/>
    <mergeCell ref="L156:L160"/>
    <mergeCell ref="M156:M160"/>
    <mergeCell ref="H151:H155"/>
    <mergeCell ref="I151:I155"/>
    <mergeCell ref="J151:J155"/>
    <mergeCell ref="K151:K155"/>
    <mergeCell ref="L151:L155"/>
    <mergeCell ref="M151:M155"/>
    <mergeCell ref="A151:A155"/>
    <mergeCell ref="B151:B155"/>
    <mergeCell ref="J156:J160"/>
    <mergeCell ref="K156:K160"/>
    <mergeCell ref="A141:A145"/>
    <mergeCell ref="B141:B145"/>
    <mergeCell ref="H141:H145"/>
    <mergeCell ref="A136:A140"/>
    <mergeCell ref="A146:A150"/>
    <mergeCell ref="B146:B150"/>
    <mergeCell ref="H146:H150"/>
    <mergeCell ref="M146:M150"/>
    <mergeCell ref="M141:M145"/>
    <mergeCell ref="L146:L150"/>
    <mergeCell ref="M136:M140"/>
    <mergeCell ref="L141:L145"/>
    <mergeCell ref="L136:L140"/>
    <mergeCell ref="I146:I150"/>
    <mergeCell ref="B136:B140"/>
    <mergeCell ref="H136:H140"/>
    <mergeCell ref="I136:I140"/>
    <mergeCell ref="K141:K145"/>
    <mergeCell ref="J146:J150"/>
    <mergeCell ref="K146:K150"/>
    <mergeCell ref="J136:J140"/>
    <mergeCell ref="K136:K140"/>
    <mergeCell ref="M131:M135"/>
    <mergeCell ref="A111:A115"/>
    <mergeCell ref="J116:J120"/>
    <mergeCell ref="J121:J125"/>
    <mergeCell ref="K121:K125"/>
    <mergeCell ref="A121:A125"/>
    <mergeCell ref="B121:B125"/>
    <mergeCell ref="K116:K120"/>
    <mergeCell ref="A131:A135"/>
    <mergeCell ref="M126:M130"/>
    <mergeCell ref="M116:M120"/>
    <mergeCell ref="I116:I120"/>
    <mergeCell ref="M121:M125"/>
    <mergeCell ref="L116:L120"/>
    <mergeCell ref="L121:L125"/>
    <mergeCell ref="J126:J130"/>
    <mergeCell ref="K126:K130"/>
    <mergeCell ref="A116:A120"/>
    <mergeCell ref="B131:B135"/>
    <mergeCell ref="H131:H135"/>
    <mergeCell ref="I131:I135"/>
    <mergeCell ref="H116:H120"/>
    <mergeCell ref="J131:J135"/>
    <mergeCell ref="L131:L135"/>
    <mergeCell ref="K131:K135"/>
    <mergeCell ref="A126:A130"/>
    <mergeCell ref="B126:B130"/>
    <mergeCell ref="B106:B110"/>
    <mergeCell ref="L96:L100"/>
    <mergeCell ref="J101:J105"/>
    <mergeCell ref="I106:I110"/>
    <mergeCell ref="H126:H130"/>
    <mergeCell ref="I126:I130"/>
    <mergeCell ref="H121:H125"/>
    <mergeCell ref="I121:I125"/>
    <mergeCell ref="B116:B120"/>
    <mergeCell ref="L111:L115"/>
    <mergeCell ref="H111:H115"/>
    <mergeCell ref="K111:K115"/>
    <mergeCell ref="M111:M115"/>
    <mergeCell ref="J111:J115"/>
    <mergeCell ref="B101:B105"/>
    <mergeCell ref="H101:H105"/>
    <mergeCell ref="I101:I105"/>
    <mergeCell ref="B111:B115"/>
    <mergeCell ref="H106:H110"/>
    <mergeCell ref="I111:I115"/>
    <mergeCell ref="M106:M110"/>
    <mergeCell ref="B91:B95"/>
    <mergeCell ref="H91:H95"/>
    <mergeCell ref="K91:K95"/>
    <mergeCell ref="A101:A105"/>
    <mergeCell ref="L91:L95"/>
    <mergeCell ref="M91:M95"/>
    <mergeCell ref="B96:B100"/>
    <mergeCell ref="L101:L105"/>
    <mergeCell ref="J96:J100"/>
    <mergeCell ref="M96:M100"/>
    <mergeCell ref="L86:L90"/>
    <mergeCell ref="M86:M90"/>
    <mergeCell ref="K81:K85"/>
    <mergeCell ref="J71:J75"/>
    <mergeCell ref="K71:K75"/>
    <mergeCell ref="A106:A110"/>
    <mergeCell ref="M101:M105"/>
    <mergeCell ref="J106:J110"/>
    <mergeCell ref="K106:K110"/>
    <mergeCell ref="L106:L110"/>
    <mergeCell ref="I86:I90"/>
    <mergeCell ref="H81:H85"/>
    <mergeCell ref="J86:J90"/>
    <mergeCell ref="K96:K100"/>
    <mergeCell ref="K86:K90"/>
    <mergeCell ref="K76:K80"/>
    <mergeCell ref="J81:J85"/>
    <mergeCell ref="I81:I85"/>
    <mergeCell ref="H86:H90"/>
    <mergeCell ref="A96:A100"/>
    <mergeCell ref="K101:K105"/>
    <mergeCell ref="H96:H100"/>
    <mergeCell ref="I96:I100"/>
    <mergeCell ref="A91:A95"/>
    <mergeCell ref="L81:L85"/>
    <mergeCell ref="J76:J80"/>
    <mergeCell ref="M71:M75"/>
    <mergeCell ref="M81:M85"/>
    <mergeCell ref="H76:H80"/>
    <mergeCell ref="A71:A75"/>
    <mergeCell ref="B71:B75"/>
    <mergeCell ref="L76:L80"/>
    <mergeCell ref="M76:M80"/>
    <mergeCell ref="L71:L75"/>
    <mergeCell ref="H71:H75"/>
    <mergeCell ref="I71:I75"/>
    <mergeCell ref="A76:A80"/>
    <mergeCell ref="I76:I80"/>
    <mergeCell ref="A86:A90"/>
    <mergeCell ref="B86:B90"/>
    <mergeCell ref="B76:B80"/>
    <mergeCell ref="A81:A85"/>
    <mergeCell ref="B81:B85"/>
    <mergeCell ref="I61:I65"/>
    <mergeCell ref="A56:A60"/>
    <mergeCell ref="B56:B60"/>
    <mergeCell ref="B61:B65"/>
    <mergeCell ref="H61:H65"/>
    <mergeCell ref="I56:I60"/>
    <mergeCell ref="A61:A65"/>
    <mergeCell ref="M66:M70"/>
    <mergeCell ref="J66:J70"/>
    <mergeCell ref="K66:K70"/>
    <mergeCell ref="A66:A70"/>
    <mergeCell ref="B66:B70"/>
    <mergeCell ref="H66:H70"/>
    <mergeCell ref="I66:I70"/>
    <mergeCell ref="L66:L70"/>
    <mergeCell ref="M56:M60"/>
    <mergeCell ref="J61:J65"/>
    <mergeCell ref="K61:K65"/>
    <mergeCell ref="L61:L65"/>
    <mergeCell ref="M61:M65"/>
    <mergeCell ref="J56:J60"/>
    <mergeCell ref="K56:K60"/>
    <mergeCell ref="L56:L60"/>
    <mergeCell ref="H56:H60"/>
    <mergeCell ref="M51:M55"/>
    <mergeCell ref="L41:L45"/>
    <mergeCell ref="M41:M45"/>
    <mergeCell ref="J46:J50"/>
    <mergeCell ref="K46:K50"/>
    <mergeCell ref="L46:L50"/>
    <mergeCell ref="A41:A45"/>
    <mergeCell ref="B41:B45"/>
    <mergeCell ref="H41:H45"/>
    <mergeCell ref="K51:K55"/>
    <mergeCell ref="L51:L55"/>
    <mergeCell ref="A46:A50"/>
    <mergeCell ref="A51:A55"/>
    <mergeCell ref="B51:B55"/>
    <mergeCell ref="H51:H55"/>
    <mergeCell ref="B46:B50"/>
    <mergeCell ref="H46:H50"/>
    <mergeCell ref="A36:A40"/>
    <mergeCell ref="B36:B40"/>
    <mergeCell ref="H36:H40"/>
    <mergeCell ref="K36:K40"/>
    <mergeCell ref="L16:L20"/>
    <mergeCell ref="M16:M20"/>
    <mergeCell ref="H21:H25"/>
    <mergeCell ref="M21:M25"/>
    <mergeCell ref="I46:I50"/>
    <mergeCell ref="J41:J45"/>
    <mergeCell ref="A31:A35"/>
    <mergeCell ref="B31:B35"/>
    <mergeCell ref="A26:A30"/>
    <mergeCell ref="A21:A25"/>
    <mergeCell ref="B21:B25"/>
    <mergeCell ref="B26:B30"/>
    <mergeCell ref="H11:H15"/>
    <mergeCell ref="K11:K15"/>
    <mergeCell ref="M36:M40"/>
    <mergeCell ref="L26:L30"/>
    <mergeCell ref="L11:L15"/>
    <mergeCell ref="L36:L40"/>
    <mergeCell ref="I41:I45"/>
    <mergeCell ref="K21:K25"/>
    <mergeCell ref="M46:M50"/>
    <mergeCell ref="K41:K45"/>
    <mergeCell ref="L31:L35"/>
    <mergeCell ref="M31:M35"/>
    <mergeCell ref="M26:M30"/>
    <mergeCell ref="H31:H35"/>
    <mergeCell ref="K31:K35"/>
    <mergeCell ref="L21:L25"/>
    <mergeCell ref="G4:G5"/>
    <mergeCell ref="K4:K5"/>
    <mergeCell ref="H26:H30"/>
    <mergeCell ref="K26:K30"/>
    <mergeCell ref="I1:L1"/>
    <mergeCell ref="A2:M2"/>
    <mergeCell ref="A4:A5"/>
    <mergeCell ref="B4:B5"/>
    <mergeCell ref="C4:F4"/>
    <mergeCell ref="H4:J4"/>
    <mergeCell ref="L4:L5"/>
    <mergeCell ref="M4:M5"/>
    <mergeCell ref="H16:H20"/>
    <mergeCell ref="K16:K20"/>
    <mergeCell ref="A11:A15"/>
    <mergeCell ref="B11:B15"/>
    <mergeCell ref="B6:B10"/>
    <mergeCell ref="A6:A10"/>
    <mergeCell ref="A16:A20"/>
    <mergeCell ref="B16:B20"/>
    <mergeCell ref="M6:M10"/>
    <mergeCell ref="H6:H10"/>
    <mergeCell ref="K6:K10"/>
    <mergeCell ref="M11:M15"/>
  </mergeCells>
  <phoneticPr fontId="0" type="noConversion"/>
  <pageMargins left="0.70866141732283472" right="0" top="0.74803149606299213" bottom="0.74803149606299213" header="0.31496062992125984" footer="0.31496062992125984"/>
  <pageSetup paperSize="9" scale="61" fitToHeight="0" orientation="landscape" r:id="rId1"/>
  <rowBreaks count="12" manualBreakCount="12">
    <brk id="40" max="12" man="1"/>
    <brk id="85" max="12" man="1"/>
    <brk id="125" max="12" man="1"/>
    <brk id="215" max="12" man="1"/>
    <brk id="245" max="12" man="1"/>
    <brk id="325" max="12" man="1"/>
    <brk id="355" max="12" man="1"/>
    <brk id="385" max="12" man="1"/>
    <brk id="435" max="12" man="1"/>
    <brk id="465" max="12" man="1"/>
    <brk id="495" max="12" man="1"/>
    <brk id="52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1"/>
  <sheetViews>
    <sheetView view="pageBreakPreview" zoomScaleSheetLayoutView="100" workbookViewId="0">
      <selection activeCell="D11" sqref="D11:D14"/>
    </sheetView>
  </sheetViews>
  <sheetFormatPr defaultColWidth="9.109375" defaultRowHeight="14.4" outlineLevelRow="1" x14ac:dyDescent="0.3"/>
  <cols>
    <col min="1" max="1" width="8.44140625" style="246" customWidth="1"/>
    <col min="2" max="2" width="18.88671875" style="246" customWidth="1"/>
    <col min="3" max="3" width="14" style="246" customWidth="1"/>
    <col min="4" max="4" width="9.109375" style="246"/>
    <col min="5" max="5" width="10.44140625" style="246" customWidth="1"/>
    <col min="6" max="6" width="9.109375" style="246"/>
    <col min="7" max="7" width="5.109375" style="246" customWidth="1"/>
    <col min="8" max="8" width="8.44140625" style="246" customWidth="1"/>
    <col min="9" max="9" width="9.109375" style="246"/>
    <col min="10" max="10" width="8.44140625" style="246" customWidth="1"/>
    <col min="11" max="11" width="8.6640625" style="246" customWidth="1"/>
    <col min="12" max="12" width="8.88671875" style="246" customWidth="1"/>
    <col min="13" max="13" width="7.6640625" style="246" customWidth="1"/>
    <col min="14" max="14" width="10" style="246" customWidth="1"/>
    <col min="15" max="15" width="9.33203125" style="246" customWidth="1"/>
    <col min="16" max="16" width="8.44140625" style="246" customWidth="1"/>
    <col min="17" max="17" width="38" style="246" customWidth="1"/>
    <col min="18" max="16384" width="9.109375" style="246"/>
  </cols>
  <sheetData>
    <row r="1" spans="1:17" x14ac:dyDescent="0.3">
      <c r="A1" s="259"/>
      <c r="B1" s="259"/>
      <c r="C1" s="260"/>
      <c r="D1" s="260"/>
      <c r="E1" s="260"/>
      <c r="F1" s="261"/>
      <c r="G1" s="259"/>
      <c r="H1" s="262"/>
      <c r="I1" s="262"/>
      <c r="J1" s="263"/>
      <c r="K1" s="263"/>
      <c r="L1" s="263"/>
      <c r="M1" s="263"/>
      <c r="N1" s="264"/>
      <c r="O1" s="265"/>
      <c r="P1" s="266"/>
      <c r="Q1" s="267" t="s">
        <v>112</v>
      </c>
    </row>
    <row r="2" spans="1:17" x14ac:dyDescent="0.3">
      <c r="A2" s="268" t="s">
        <v>451</v>
      </c>
      <c r="B2" s="268"/>
      <c r="C2" s="268"/>
      <c r="D2" s="268"/>
      <c r="E2" s="268"/>
      <c r="F2" s="268"/>
      <c r="G2" s="268"/>
      <c r="H2" s="268"/>
      <c r="I2" s="268"/>
      <c r="J2" s="268"/>
      <c r="K2" s="268"/>
      <c r="L2" s="268"/>
      <c r="M2" s="268"/>
      <c r="N2" s="268"/>
      <c r="O2" s="268"/>
      <c r="P2" s="268"/>
      <c r="Q2" s="268"/>
    </row>
    <row r="3" spans="1:17" ht="14.4" customHeight="1" x14ac:dyDescent="0.3">
      <c r="A3" s="269"/>
      <c r="B3" s="269"/>
      <c r="C3" s="270"/>
      <c r="D3" s="270"/>
      <c r="E3" s="270"/>
      <c r="F3" s="271"/>
      <c r="G3" s="269"/>
      <c r="H3" s="272"/>
      <c r="I3" s="272"/>
      <c r="J3" s="272"/>
      <c r="K3" s="272"/>
      <c r="L3" s="272"/>
      <c r="M3" s="272"/>
      <c r="N3" s="273"/>
      <c r="O3" s="274"/>
      <c r="P3" s="275"/>
      <c r="Q3" s="272"/>
    </row>
    <row r="4" spans="1:17" ht="29.4" customHeight="1" x14ac:dyDescent="0.3">
      <c r="A4" s="276" t="s">
        <v>168</v>
      </c>
      <c r="B4" s="276" t="s">
        <v>113</v>
      </c>
      <c r="C4" s="277" t="s">
        <v>167</v>
      </c>
      <c r="D4" s="277" t="s">
        <v>166</v>
      </c>
      <c r="E4" s="277" t="s">
        <v>165</v>
      </c>
      <c r="F4" s="278" t="s">
        <v>114</v>
      </c>
      <c r="G4" s="277" t="s">
        <v>115</v>
      </c>
      <c r="H4" s="279" t="s">
        <v>116</v>
      </c>
      <c r="I4" s="280"/>
      <c r="J4" s="278" t="s">
        <v>117</v>
      </c>
      <c r="K4" s="279" t="s">
        <v>118</v>
      </c>
      <c r="L4" s="281"/>
      <c r="M4" s="281"/>
      <c r="N4" s="280"/>
      <c r="O4" s="282" t="s">
        <v>119</v>
      </c>
      <c r="P4" s="283" t="s">
        <v>120</v>
      </c>
      <c r="Q4" s="277" t="s">
        <v>164</v>
      </c>
    </row>
    <row r="5" spans="1:17" ht="69" customHeight="1" x14ac:dyDescent="0.3">
      <c r="A5" s="284"/>
      <c r="B5" s="284"/>
      <c r="C5" s="285"/>
      <c r="D5" s="285"/>
      <c r="E5" s="285"/>
      <c r="F5" s="286"/>
      <c r="G5" s="285"/>
      <c r="H5" s="287" t="s">
        <v>121</v>
      </c>
      <c r="I5" s="287" t="s">
        <v>122</v>
      </c>
      <c r="J5" s="286"/>
      <c r="K5" s="287" t="s">
        <v>123</v>
      </c>
      <c r="L5" s="287" t="s">
        <v>124</v>
      </c>
      <c r="M5" s="287" t="s">
        <v>125</v>
      </c>
      <c r="N5" s="288" t="s">
        <v>126</v>
      </c>
      <c r="O5" s="289"/>
      <c r="P5" s="290"/>
      <c r="Q5" s="285"/>
    </row>
    <row r="6" spans="1:17" ht="11.25" customHeight="1" x14ac:dyDescent="0.3">
      <c r="A6" s="291"/>
      <c r="B6" s="292" t="s">
        <v>194</v>
      </c>
      <c r="C6" s="293"/>
      <c r="D6" s="293"/>
      <c r="E6" s="293"/>
      <c r="F6" s="294"/>
      <c r="G6" s="295" t="s">
        <v>162</v>
      </c>
      <c r="H6" s="296">
        <f>H11+H15</f>
        <v>3601.1647499999999</v>
      </c>
      <c r="I6" s="296">
        <f t="shared" ref="I6:M6" si="0">I11+I15</f>
        <v>3601.1647499999999</v>
      </c>
      <c r="J6" s="296">
        <f t="shared" si="0"/>
        <v>63484</v>
      </c>
      <c r="K6" s="296">
        <f t="shared" si="0"/>
        <v>27689.834739999995</v>
      </c>
      <c r="L6" s="296">
        <f t="shared" si="0"/>
        <v>30684.351719999995</v>
      </c>
      <c r="M6" s="296">
        <f t="shared" si="0"/>
        <v>0</v>
      </c>
      <c r="N6" s="297">
        <f>L6/J6</f>
        <v>0.48333992376031748</v>
      </c>
      <c r="O6" s="298"/>
      <c r="P6" s="299"/>
      <c r="Q6" s="300"/>
    </row>
    <row r="7" spans="1:17" ht="11.25" customHeight="1" x14ac:dyDescent="0.3">
      <c r="A7" s="291"/>
      <c r="B7" s="301"/>
      <c r="C7" s="302"/>
      <c r="D7" s="302"/>
      <c r="E7" s="302"/>
      <c r="F7" s="303"/>
      <c r="G7" s="304" t="s">
        <v>226</v>
      </c>
      <c r="H7" s="305">
        <f>H12+H16</f>
        <v>1403.4647500000001</v>
      </c>
      <c r="I7" s="305">
        <f t="shared" ref="I7:L7" si="1">I12+I16</f>
        <v>1403.4647500000001</v>
      </c>
      <c r="J7" s="305">
        <f t="shared" si="1"/>
        <v>47500.7</v>
      </c>
      <c r="K7" s="305">
        <f t="shared" si="1"/>
        <v>14167.941309999998</v>
      </c>
      <c r="L7" s="305">
        <f t="shared" si="1"/>
        <v>15029.008219999998</v>
      </c>
      <c r="M7" s="305">
        <f t="shared" ref="M7" si="2">M12</f>
        <v>0</v>
      </c>
      <c r="N7" s="306">
        <f>L7/J7</f>
        <v>0.31639551038195224</v>
      </c>
      <c r="O7" s="298"/>
      <c r="P7" s="307"/>
      <c r="Q7" s="300"/>
    </row>
    <row r="8" spans="1:17" ht="11.25" customHeight="1" x14ac:dyDescent="0.3">
      <c r="A8" s="291"/>
      <c r="B8" s="301"/>
      <c r="C8" s="302"/>
      <c r="D8" s="302"/>
      <c r="E8" s="302"/>
      <c r="F8" s="303"/>
      <c r="G8" s="304" t="s">
        <v>228</v>
      </c>
      <c r="H8" s="305">
        <f>H13+H17</f>
        <v>0</v>
      </c>
      <c r="I8" s="305">
        <f t="shared" ref="I8:M8" si="3">I13+I17</f>
        <v>0</v>
      </c>
      <c r="J8" s="305">
        <f t="shared" si="3"/>
        <v>15200</v>
      </c>
      <c r="K8" s="305">
        <f t="shared" si="3"/>
        <v>13095.960499999999</v>
      </c>
      <c r="L8" s="305">
        <f t="shared" si="3"/>
        <v>15200</v>
      </c>
      <c r="M8" s="305">
        <f t="shared" si="3"/>
        <v>0</v>
      </c>
      <c r="N8" s="306">
        <f>L8/J8</f>
        <v>1</v>
      </c>
      <c r="O8" s="298"/>
      <c r="P8" s="307"/>
      <c r="Q8" s="300"/>
    </row>
    <row r="9" spans="1:17" ht="11.25" customHeight="1" x14ac:dyDescent="0.3">
      <c r="A9" s="291"/>
      <c r="B9" s="308"/>
      <c r="C9" s="309"/>
      <c r="D9" s="309"/>
      <c r="E9" s="309"/>
      <c r="F9" s="310"/>
      <c r="G9" s="304" t="s">
        <v>161</v>
      </c>
      <c r="H9" s="305">
        <f t="shared" ref="H9:M9" si="4">H14+H18</f>
        <v>2197.6999999999998</v>
      </c>
      <c r="I9" s="305">
        <f t="shared" si="4"/>
        <v>2197.6999999999998</v>
      </c>
      <c r="J9" s="305">
        <f t="shared" si="4"/>
        <v>783.3</v>
      </c>
      <c r="K9" s="305">
        <f t="shared" si="4"/>
        <v>425.93293</v>
      </c>
      <c r="L9" s="305">
        <f t="shared" si="4"/>
        <v>455.34350000000001</v>
      </c>
      <c r="M9" s="305">
        <f t="shared" si="4"/>
        <v>0</v>
      </c>
      <c r="N9" s="306">
        <f>L9/J9</f>
        <v>0.58131431124728716</v>
      </c>
      <c r="O9" s="298"/>
      <c r="P9" s="307"/>
      <c r="Q9" s="300"/>
    </row>
    <row r="10" spans="1:17" ht="11.25" customHeight="1" x14ac:dyDescent="0.3">
      <c r="A10" s="311"/>
      <c r="B10" s="311" t="s">
        <v>127</v>
      </c>
      <c r="C10" s="312"/>
      <c r="D10" s="312"/>
      <c r="E10" s="312"/>
      <c r="F10" s="305"/>
      <c r="G10" s="311"/>
      <c r="H10" s="313"/>
      <c r="I10" s="313"/>
      <c r="J10" s="305"/>
      <c r="K10" s="305"/>
      <c r="L10" s="305"/>
      <c r="M10" s="305"/>
      <c r="N10" s="314"/>
      <c r="O10" s="312"/>
      <c r="P10" s="305"/>
      <c r="Q10" s="311"/>
    </row>
    <row r="11" spans="1:17" ht="30.75" customHeight="1" outlineLevel="1" x14ac:dyDescent="0.3">
      <c r="A11" s="315" t="s">
        <v>484</v>
      </c>
      <c r="B11" s="316" t="s">
        <v>195</v>
      </c>
      <c r="C11" s="317" t="s">
        <v>110</v>
      </c>
      <c r="D11" s="318" t="s">
        <v>196</v>
      </c>
      <c r="E11" s="317" t="s">
        <v>111</v>
      </c>
      <c r="F11" s="319">
        <v>63334</v>
      </c>
      <c r="G11" s="295" t="s">
        <v>162</v>
      </c>
      <c r="H11" s="296">
        <f t="shared" ref="H11:M11" si="5">SUM(H12:H14)</f>
        <v>3451.1647499999999</v>
      </c>
      <c r="I11" s="296">
        <f t="shared" si="5"/>
        <v>3451.1647499999999</v>
      </c>
      <c r="J11" s="296">
        <f t="shared" si="5"/>
        <v>63334</v>
      </c>
      <c r="K11" s="296">
        <f t="shared" si="5"/>
        <v>27539.834739999995</v>
      </c>
      <c r="L11" s="296">
        <f>SUM(L12:L14)</f>
        <v>30534.351719999995</v>
      </c>
      <c r="M11" s="296">
        <f t="shared" si="5"/>
        <v>0</v>
      </c>
      <c r="N11" s="320">
        <f>L11/J11</f>
        <v>0.4821162680392837</v>
      </c>
      <c r="O11" s="321">
        <f>(I11-1800+L11+M11)/(F11-1800)</f>
        <v>0.52305256394838617</v>
      </c>
      <c r="P11" s="319">
        <f>F11-H11-K11</f>
        <v>32343.000510000009</v>
      </c>
      <c r="Q11" s="316" t="s">
        <v>452</v>
      </c>
    </row>
    <row r="12" spans="1:17" ht="30.75" customHeight="1" outlineLevel="1" x14ac:dyDescent="0.3">
      <c r="A12" s="322"/>
      <c r="B12" s="323"/>
      <c r="C12" s="324"/>
      <c r="D12" s="322"/>
      <c r="E12" s="324"/>
      <c r="F12" s="325"/>
      <c r="G12" s="304" t="s">
        <v>226</v>
      </c>
      <c r="H12" s="305">
        <v>1403.4647500000001</v>
      </c>
      <c r="I12" s="305">
        <v>1403.4647500000001</v>
      </c>
      <c r="J12" s="305">
        <v>47500.7</v>
      </c>
      <c r="K12" s="305">
        <f>5359.45169+8808489.62/1000</f>
        <v>14167.941309999998</v>
      </c>
      <c r="L12" s="305">
        <f>8808489.62/1000+6220518.6/1000</f>
        <v>15029.008219999998</v>
      </c>
      <c r="M12" s="305">
        <v>0</v>
      </c>
      <c r="N12" s="326">
        <f>L12/J12</f>
        <v>0.31639551038195224</v>
      </c>
      <c r="O12" s="327"/>
      <c r="P12" s="325"/>
      <c r="Q12" s="328"/>
    </row>
    <row r="13" spans="1:17" ht="30.75" customHeight="1" outlineLevel="1" x14ac:dyDescent="0.3">
      <c r="A13" s="322"/>
      <c r="B13" s="323"/>
      <c r="C13" s="324"/>
      <c r="D13" s="322"/>
      <c r="E13" s="324"/>
      <c r="F13" s="325"/>
      <c r="G13" s="304" t="s">
        <v>228</v>
      </c>
      <c r="H13" s="305">
        <v>0</v>
      </c>
      <c r="I13" s="305">
        <v>0</v>
      </c>
      <c r="J13" s="329">
        <v>15200</v>
      </c>
      <c r="K13" s="305">
        <v>13095.960499999999</v>
      </c>
      <c r="L13" s="305">
        <v>15200</v>
      </c>
      <c r="M13" s="305">
        <v>0</v>
      </c>
      <c r="N13" s="326">
        <f>L13/J13</f>
        <v>1</v>
      </c>
      <c r="O13" s="327"/>
      <c r="P13" s="325"/>
      <c r="Q13" s="328"/>
    </row>
    <row r="14" spans="1:17" ht="30.75" customHeight="1" outlineLevel="1" x14ac:dyDescent="0.3">
      <c r="A14" s="330"/>
      <c r="B14" s="331"/>
      <c r="C14" s="332"/>
      <c r="D14" s="330"/>
      <c r="E14" s="332"/>
      <c r="F14" s="333"/>
      <c r="G14" s="304" t="s">
        <v>161</v>
      </c>
      <c r="H14" s="305">
        <f>1800+247.7</f>
        <v>2047.7</v>
      </c>
      <c r="I14" s="305">
        <f>1800+247.7</f>
        <v>2047.7</v>
      </c>
      <c r="J14" s="329">
        <v>633.29999999999995</v>
      </c>
      <c r="K14" s="305">
        <f>275.93293</f>
        <v>275.93293</v>
      </c>
      <c r="L14" s="305">
        <v>305.34350000000001</v>
      </c>
      <c r="M14" s="305">
        <v>0</v>
      </c>
      <c r="N14" s="326">
        <f>L14/J14</f>
        <v>0.48214669193115434</v>
      </c>
      <c r="O14" s="334"/>
      <c r="P14" s="333"/>
      <c r="Q14" s="331"/>
    </row>
    <row r="15" spans="1:17" ht="11.25" customHeight="1" x14ac:dyDescent="0.3">
      <c r="A15" s="335" t="s">
        <v>478</v>
      </c>
      <c r="B15" s="336" t="s">
        <v>479</v>
      </c>
      <c r="C15" s="337" t="s">
        <v>480</v>
      </c>
      <c r="D15" s="337" t="s">
        <v>481</v>
      </c>
      <c r="E15" s="337" t="s">
        <v>327</v>
      </c>
      <c r="F15" s="338">
        <v>150</v>
      </c>
      <c r="G15" s="339" t="s">
        <v>162</v>
      </c>
      <c r="H15" s="340">
        <f>H16+H17+H18+H19</f>
        <v>150</v>
      </c>
      <c r="I15" s="340">
        <f t="shared" ref="I15:N15" si="6">I16+I17+I18+I19</f>
        <v>150</v>
      </c>
      <c r="J15" s="340">
        <f t="shared" si="6"/>
        <v>150</v>
      </c>
      <c r="K15" s="340">
        <f t="shared" si="6"/>
        <v>150</v>
      </c>
      <c r="L15" s="340">
        <f t="shared" si="6"/>
        <v>150</v>
      </c>
      <c r="M15" s="340">
        <f t="shared" si="6"/>
        <v>0</v>
      </c>
      <c r="N15" s="341">
        <f t="shared" si="6"/>
        <v>1</v>
      </c>
      <c r="O15" s="342">
        <v>0</v>
      </c>
      <c r="P15" s="343">
        <v>0</v>
      </c>
      <c r="Q15" s="344" t="s">
        <v>147</v>
      </c>
    </row>
    <row r="16" spans="1:17" ht="11.25" customHeight="1" x14ac:dyDescent="0.3">
      <c r="A16" s="335"/>
      <c r="B16" s="336"/>
      <c r="C16" s="337"/>
      <c r="D16" s="337"/>
      <c r="E16" s="337"/>
      <c r="F16" s="345"/>
      <c r="G16" s="346" t="s">
        <v>482</v>
      </c>
      <c r="H16" s="347">
        <v>0</v>
      </c>
      <c r="I16" s="347">
        <v>0</v>
      </c>
      <c r="J16" s="348">
        <v>0</v>
      </c>
      <c r="K16" s="347">
        <v>0</v>
      </c>
      <c r="L16" s="347">
        <v>0</v>
      </c>
      <c r="M16" s="347">
        <v>0</v>
      </c>
      <c r="N16" s="347">
        <v>0</v>
      </c>
      <c r="O16" s="342"/>
      <c r="P16" s="343"/>
      <c r="Q16" s="344"/>
    </row>
    <row r="17" spans="1:17" ht="11.25" customHeight="1" x14ac:dyDescent="0.3">
      <c r="A17" s="335"/>
      <c r="B17" s="336"/>
      <c r="C17" s="337"/>
      <c r="D17" s="337"/>
      <c r="E17" s="337"/>
      <c r="F17" s="345"/>
      <c r="G17" s="346" t="s">
        <v>483</v>
      </c>
      <c r="H17" s="347">
        <v>0</v>
      </c>
      <c r="I17" s="347">
        <v>0</v>
      </c>
      <c r="J17" s="348">
        <v>0</v>
      </c>
      <c r="K17" s="348">
        <v>0</v>
      </c>
      <c r="L17" s="348">
        <v>0</v>
      </c>
      <c r="M17" s="348">
        <v>0</v>
      </c>
      <c r="N17" s="348">
        <v>0</v>
      </c>
      <c r="O17" s="342"/>
      <c r="P17" s="343"/>
      <c r="Q17" s="344"/>
    </row>
    <row r="18" spans="1:17" ht="11.25" customHeight="1" x14ac:dyDescent="0.3">
      <c r="A18" s="335"/>
      <c r="B18" s="336"/>
      <c r="C18" s="337"/>
      <c r="D18" s="337"/>
      <c r="E18" s="337"/>
      <c r="F18" s="345"/>
      <c r="G18" s="346" t="s">
        <v>161</v>
      </c>
      <c r="H18" s="347">
        <v>150</v>
      </c>
      <c r="I18" s="347">
        <v>150</v>
      </c>
      <c r="J18" s="348">
        <v>150</v>
      </c>
      <c r="K18" s="347">
        <v>150</v>
      </c>
      <c r="L18" s="347">
        <v>150</v>
      </c>
      <c r="M18" s="347">
        <v>0</v>
      </c>
      <c r="N18" s="326">
        <f>L18/J18</f>
        <v>1</v>
      </c>
      <c r="O18" s="342"/>
      <c r="P18" s="343"/>
      <c r="Q18" s="344"/>
    </row>
    <row r="19" spans="1:17" ht="140.4" customHeight="1" x14ac:dyDescent="0.3">
      <c r="A19" s="335"/>
      <c r="B19" s="336"/>
      <c r="C19" s="337"/>
      <c r="D19" s="337"/>
      <c r="E19" s="337"/>
      <c r="F19" s="345"/>
      <c r="G19" s="346" t="s">
        <v>160</v>
      </c>
      <c r="H19" s="347">
        <v>0</v>
      </c>
      <c r="I19" s="347">
        <v>0</v>
      </c>
      <c r="J19" s="348">
        <v>0</v>
      </c>
      <c r="K19" s="347">
        <v>0</v>
      </c>
      <c r="L19" s="347">
        <v>0</v>
      </c>
      <c r="M19" s="347">
        <v>0</v>
      </c>
      <c r="N19" s="347">
        <v>0</v>
      </c>
      <c r="O19" s="342"/>
      <c r="P19" s="343"/>
      <c r="Q19" s="344"/>
    </row>
    <row r="20" spans="1:17" ht="127.5" customHeight="1" x14ac:dyDescent="0.3"/>
    <row r="21" spans="1:17" ht="11.25" customHeight="1" x14ac:dyDescent="0.3"/>
    <row r="22" spans="1:17" ht="11.25" customHeight="1" x14ac:dyDescent="0.3"/>
    <row r="23" spans="1:17" ht="11.25" customHeight="1" x14ac:dyDescent="0.3"/>
    <row r="24" spans="1:17" ht="11.25" customHeight="1" x14ac:dyDescent="0.3"/>
    <row r="25" spans="1:17" ht="26.4" customHeight="1" x14ac:dyDescent="0.3"/>
    <row r="26" spans="1:17" ht="9" customHeight="1" x14ac:dyDescent="0.3"/>
    <row r="30" spans="1:17" ht="27" customHeight="1" x14ac:dyDescent="0.3"/>
    <row r="31" spans="1:17" ht="17.25" customHeight="1" x14ac:dyDescent="0.3"/>
  </sheetData>
  <mergeCells count="37">
    <mergeCell ref="Q6:Q9"/>
    <mergeCell ref="E4:E5"/>
    <mergeCell ref="O4:O5"/>
    <mergeCell ref="P6:P9"/>
    <mergeCell ref="O6:O9"/>
    <mergeCell ref="P4:P5"/>
    <mergeCell ref="K4:N4"/>
    <mergeCell ref="A11:A14"/>
    <mergeCell ref="B11:B14"/>
    <mergeCell ref="C11:C14"/>
    <mergeCell ref="D11:D14"/>
    <mergeCell ref="E11:E14"/>
    <mergeCell ref="O11:O14"/>
    <mergeCell ref="P11:P14"/>
    <mergeCell ref="Q11:Q14"/>
    <mergeCell ref="F11:F14"/>
    <mergeCell ref="A2:Q2"/>
    <mergeCell ref="A4:A5"/>
    <mergeCell ref="B4:B5"/>
    <mergeCell ref="C4:C5"/>
    <mergeCell ref="D4:D5"/>
    <mergeCell ref="F4:F5"/>
    <mergeCell ref="G4:G5"/>
    <mergeCell ref="H4:I4"/>
    <mergeCell ref="Q4:Q5"/>
    <mergeCell ref="A6:A9"/>
    <mergeCell ref="B6:F9"/>
    <mergeCell ref="J4:J5"/>
    <mergeCell ref="F15:F19"/>
    <mergeCell ref="O15:O19"/>
    <mergeCell ref="P15:P19"/>
    <mergeCell ref="Q15:Q19"/>
    <mergeCell ref="A15:A19"/>
    <mergeCell ref="B15:B19"/>
    <mergeCell ref="C15:C19"/>
    <mergeCell ref="D15:D19"/>
    <mergeCell ref="E15:E19"/>
  </mergeCells>
  <phoneticPr fontId="0" type="noConversion"/>
  <pageMargins left="0.35433070866141736" right="0.31496062992125984" top="0.74803149606299213" bottom="0.74803149606299213" header="0.31496062992125984" footer="0.31496062992125984"/>
  <pageSetup paperSize="9" scale="60"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K7" sqref="K7"/>
    </sheetView>
  </sheetViews>
  <sheetFormatPr defaultColWidth="8.88671875" defaultRowHeight="14.4" x14ac:dyDescent="0.3"/>
  <cols>
    <col min="1" max="1" width="11.6640625" customWidth="1"/>
    <col min="2" max="2" width="46.109375" customWidth="1"/>
    <col min="3" max="3" width="11.6640625" customWidth="1"/>
    <col min="4" max="8" width="14.109375" customWidth="1"/>
  </cols>
  <sheetData>
    <row r="1" spans="1:10" s="3" customFormat="1" ht="18" x14ac:dyDescent="0.35">
      <c r="A1" s="20"/>
      <c r="B1" s="17"/>
      <c r="C1" s="17"/>
      <c r="D1" s="19"/>
      <c r="E1" s="19"/>
      <c r="F1" s="18"/>
      <c r="H1" s="2" t="s">
        <v>176</v>
      </c>
      <c r="I1" s="21"/>
    </row>
    <row r="2" spans="1:10" s="3" customFormat="1" ht="18" x14ac:dyDescent="0.35">
      <c r="A2" s="20"/>
      <c r="B2" s="17"/>
      <c r="C2" s="17"/>
      <c r="D2" s="19"/>
      <c r="E2" s="19"/>
      <c r="F2" s="18"/>
      <c r="G2" s="17"/>
      <c r="H2" s="17"/>
      <c r="I2" s="17"/>
    </row>
    <row r="3" spans="1:10" s="3" customFormat="1" ht="39" customHeight="1" x14ac:dyDescent="0.3">
      <c r="A3" s="35" t="s">
        <v>199</v>
      </c>
      <c r="B3" s="35"/>
      <c r="C3" s="35"/>
      <c r="D3" s="35"/>
      <c r="E3" s="35"/>
      <c r="F3" s="35"/>
      <c r="G3" s="35"/>
      <c r="H3" s="35"/>
      <c r="I3" s="22"/>
      <c r="J3" s="16"/>
    </row>
    <row r="4" spans="1:10" s="3" customFormat="1" ht="15.6" x14ac:dyDescent="0.3">
      <c r="A4" s="7"/>
      <c r="B4" s="1"/>
      <c r="C4" s="1"/>
      <c r="D4" s="1"/>
      <c r="E4" s="1"/>
      <c r="F4" s="6"/>
      <c r="G4" s="1"/>
      <c r="H4" s="1"/>
      <c r="I4" s="1"/>
    </row>
    <row r="5" spans="1:10" s="3" customFormat="1" ht="83.1" customHeight="1" x14ac:dyDescent="0.3">
      <c r="A5" s="15" t="s">
        <v>168</v>
      </c>
      <c r="B5" s="12" t="s">
        <v>175</v>
      </c>
      <c r="C5" s="12" t="s">
        <v>174</v>
      </c>
      <c r="D5" s="12" t="s">
        <v>173</v>
      </c>
      <c r="E5" s="12" t="s">
        <v>177</v>
      </c>
      <c r="F5" s="12" t="s">
        <v>172</v>
      </c>
      <c r="G5" s="12" t="s">
        <v>171</v>
      </c>
      <c r="H5" s="12" t="s">
        <v>200</v>
      </c>
      <c r="I5" s="1"/>
    </row>
    <row r="6" spans="1:10" s="3" customFormat="1" ht="15.6" x14ac:dyDescent="0.3">
      <c r="A6" s="11"/>
      <c r="B6" s="12"/>
      <c r="C6" s="12"/>
      <c r="D6" s="12">
        <v>0.3</v>
      </c>
      <c r="E6" s="12">
        <v>0.35</v>
      </c>
      <c r="F6" s="12">
        <v>0.35</v>
      </c>
      <c r="G6" s="12"/>
      <c r="H6" s="12"/>
      <c r="I6" s="1"/>
    </row>
    <row r="7" spans="1:10" s="3" customFormat="1" ht="82.5" customHeight="1" x14ac:dyDescent="0.3">
      <c r="A7" s="14" t="s">
        <v>201</v>
      </c>
      <c r="B7" s="13" t="s">
        <v>202</v>
      </c>
      <c r="C7" s="9" t="s">
        <v>193</v>
      </c>
      <c r="D7" s="12">
        <v>92.45</v>
      </c>
      <c r="E7" s="12">
        <v>108.9</v>
      </c>
      <c r="F7" s="12"/>
      <c r="G7" s="23">
        <f>D7*$D$6+(E7-3%)*$E$6+F7*$F$6</f>
        <v>65.839500000000001</v>
      </c>
      <c r="H7" s="12"/>
      <c r="I7" s="1"/>
    </row>
    <row r="8" spans="1:10" s="3" customFormat="1" ht="69.75" customHeight="1" x14ac:dyDescent="0.3">
      <c r="A8" s="11" t="s">
        <v>203</v>
      </c>
      <c r="B8" s="10" t="s">
        <v>204</v>
      </c>
      <c r="C8" s="9" t="s">
        <v>193</v>
      </c>
      <c r="D8" s="23">
        <v>98.56</v>
      </c>
      <c r="E8" s="23">
        <v>106.14</v>
      </c>
      <c r="F8" s="12"/>
      <c r="G8" s="23">
        <f>D8*$D$6+(E8-3%)*$E$6+F8*$F$6</f>
        <v>66.706500000000005</v>
      </c>
      <c r="H8" s="12"/>
      <c r="I8" s="1"/>
    </row>
    <row r="9" spans="1:10" s="3" customFormat="1" ht="63.75" customHeight="1" x14ac:dyDescent="0.3">
      <c r="A9" s="11" t="s">
        <v>205</v>
      </c>
      <c r="B9" s="10" t="s">
        <v>206</v>
      </c>
      <c r="C9" s="9" t="s">
        <v>193</v>
      </c>
      <c r="D9" s="12">
        <v>75</v>
      </c>
      <c r="E9" s="12">
        <v>116.67</v>
      </c>
      <c r="F9" s="12"/>
      <c r="G9" s="23">
        <f>D9*$D$6+(E9-3%)*$E$6+F9*$F$6</f>
        <v>63.323999999999998</v>
      </c>
      <c r="H9" s="12"/>
      <c r="I9" s="1"/>
    </row>
    <row r="10" spans="1:10" s="3" customFormat="1" ht="73.5" customHeight="1" x14ac:dyDescent="0.3">
      <c r="A10" s="11" t="s">
        <v>207</v>
      </c>
      <c r="B10" s="10" t="s">
        <v>208</v>
      </c>
      <c r="C10" s="10" t="s">
        <v>198</v>
      </c>
      <c r="D10" s="12">
        <v>98.8</v>
      </c>
      <c r="E10" s="12">
        <v>109.7</v>
      </c>
      <c r="F10" s="12">
        <v>88.9</v>
      </c>
      <c r="G10" s="23">
        <f>D10*$D$6+(E10-3%)*$E$6+F10*$F$6</f>
        <v>99.139499999999984</v>
      </c>
      <c r="H10" s="12" t="s">
        <v>209</v>
      </c>
      <c r="I10" s="1"/>
    </row>
    <row r="11" spans="1:10" s="3" customFormat="1" ht="53.25" customHeight="1" x14ac:dyDescent="0.3">
      <c r="A11" s="11" t="s">
        <v>210</v>
      </c>
      <c r="B11" s="9" t="s">
        <v>186</v>
      </c>
      <c r="C11" s="9" t="s">
        <v>193</v>
      </c>
      <c r="D11" s="23">
        <v>97.4</v>
      </c>
      <c r="E11" s="23">
        <v>103.3</v>
      </c>
      <c r="F11" s="12">
        <v>98.5</v>
      </c>
      <c r="G11" s="23">
        <f>D11*$D$6+(E11-3%)*$E$6+F11*$F$6</f>
        <v>99.839499999999987</v>
      </c>
      <c r="H11" s="12" t="s">
        <v>209</v>
      </c>
      <c r="I11" s="1"/>
    </row>
    <row r="12" spans="1:10" s="3" customFormat="1" ht="15.6" x14ac:dyDescent="0.3">
      <c r="A12" s="8"/>
      <c r="B12" s="1"/>
      <c r="C12" s="1"/>
      <c r="D12" s="1"/>
      <c r="E12" s="1"/>
      <c r="F12" s="6"/>
      <c r="G12" s="1"/>
      <c r="H12" s="1"/>
      <c r="I12" s="1"/>
    </row>
    <row r="13" spans="1:10" s="3" customFormat="1" ht="63" customHeight="1" x14ac:dyDescent="0.3">
      <c r="A13" s="36" t="s">
        <v>178</v>
      </c>
      <c r="B13" s="36"/>
      <c r="C13" s="36"/>
      <c r="D13" s="36"/>
      <c r="E13" s="36"/>
      <c r="F13" s="36"/>
      <c r="G13" s="36"/>
      <c r="H13" s="36"/>
      <c r="I13" s="1"/>
    </row>
    <row r="14" spans="1:10" s="3" customFormat="1" ht="15.6" x14ac:dyDescent="0.3">
      <c r="A14" s="5"/>
      <c r="F14" s="4"/>
    </row>
  </sheetData>
  <mergeCells count="2">
    <mergeCell ref="A3:H3"/>
    <mergeCell ref="A13:H13"/>
  </mergeCells>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11а</vt:lpstr>
      <vt:lpstr>11б. Отч ОКС</vt:lpstr>
      <vt:lpstr>Лист1</vt:lpstr>
      <vt:lpstr>'11а'!Область_печати</vt:lpstr>
      <vt:lpstr>'11б. Отч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Джежула</dc:creator>
  <cp:lastModifiedBy>Калинина Н.И.</cp:lastModifiedBy>
  <cp:lastPrinted>2018-10-19T12:31:49Z</cp:lastPrinted>
  <dcterms:created xsi:type="dcterms:W3CDTF">2018-02-13T11:39:43Z</dcterms:created>
  <dcterms:modified xsi:type="dcterms:W3CDTF">2018-10-25T08:49:27Z</dcterms:modified>
</cp:coreProperties>
</file>