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705" windowWidth="20730" windowHeight="11760"/>
  </bookViews>
  <sheets>
    <sheet name="11а" sheetId="1" r:id="rId1"/>
    <sheet name="11б. Отч ОКС" sheetId="2" r:id="rId2"/>
    <sheet name="11в. Отч пок" sheetId="3" r:id="rId3"/>
    <sheet name="11г. Отч НПА" sheetId="4" r:id="rId4"/>
    <sheet name="11д. Оц эф" sheetId="5" r:id="rId5"/>
    <sheet name="Лист1" sheetId="6" r:id="rId6"/>
  </sheets>
  <externalReferences>
    <externalReference r:id="rId7"/>
    <externalReference r:id="rId8"/>
    <externalReference r:id="rId9"/>
  </externalReferences>
  <definedNames>
    <definedName name="_xlnm.Print_Titles" localSheetId="2">'11в. Отч пок'!$5:$7</definedName>
    <definedName name="_xlnm.Print_Area" localSheetId="0">'11а'!$A$1:$M$523</definedName>
    <definedName name="_xlnm.Print_Area" localSheetId="1">'11б. Отч ОКС'!$A$1:$Q$21</definedName>
    <definedName name="_xlnm.Print_Area" localSheetId="2">'11в. Отч пок'!$A$1:$N$55</definedName>
    <definedName name="_xlnm.Print_Area" localSheetId="3">'11г. Отч НПА'!$A$1:$G$8</definedName>
    <definedName name="_xlnm.Print_Area" localSheetId="4">'11д. Оц эф'!$A$1:$H$15</definedName>
  </definedNames>
  <calcPr calcId="125725"/>
</workbook>
</file>

<file path=xl/calcChain.xml><?xml version="1.0" encoding="utf-8"?>
<calcChain xmlns="http://schemas.openxmlformats.org/spreadsheetml/2006/main">
  <c r="J167" i="1"/>
  <c r="J186"/>
  <c r="J190" s="1"/>
  <c r="E189"/>
  <c r="F189"/>
  <c r="E187"/>
  <c r="F187"/>
  <c r="D187"/>
  <c r="F195"/>
  <c r="F190" s="1"/>
  <c r="E195"/>
  <c r="E190" s="1"/>
  <c r="D195"/>
  <c r="D190" s="1"/>
  <c r="D194"/>
  <c r="D189" s="1"/>
  <c r="F193"/>
  <c r="F188" s="1"/>
  <c r="E193"/>
  <c r="D193"/>
  <c r="D188" s="1"/>
  <c r="D196"/>
  <c r="D191" l="1"/>
  <c r="D186"/>
  <c r="E191"/>
  <c r="E188"/>
  <c r="E186" s="1"/>
  <c r="F191"/>
  <c r="F186"/>
  <c r="N42" i="3" l="1"/>
  <c r="M42"/>
  <c r="N33"/>
  <c r="M33"/>
  <c r="D10" i="5" s="1"/>
  <c r="N14" i="3"/>
  <c r="H12"/>
  <c r="J9" i="2"/>
  <c r="I14"/>
  <c r="I9" s="1"/>
  <c r="K14"/>
  <c r="K9" s="1"/>
  <c r="L19"/>
  <c r="L14" s="1"/>
  <c r="M14" i="3"/>
  <c r="D8" i="5" s="1"/>
  <c r="H16" i="2"/>
  <c r="E8" i="5"/>
  <c r="D172" i="1"/>
  <c r="D167" s="1"/>
  <c r="J22"/>
  <c r="J23"/>
  <c r="E86"/>
  <c r="D86"/>
  <c r="F11" i="5"/>
  <c r="E11"/>
  <c r="D11"/>
  <c r="F10"/>
  <c r="I52" i="3"/>
  <c r="H52"/>
  <c r="I51"/>
  <c r="H51"/>
  <c r="I50"/>
  <c r="H50"/>
  <c r="I49"/>
  <c r="H49"/>
  <c r="I48"/>
  <c r="H48"/>
  <c r="I47"/>
  <c r="H47"/>
  <c r="I46"/>
  <c r="H46"/>
  <c r="I45"/>
  <c r="H45"/>
  <c r="I44"/>
  <c r="H44"/>
  <c r="I43"/>
  <c r="H43"/>
  <c r="I41"/>
  <c r="H41"/>
  <c r="I40"/>
  <c r="H40"/>
  <c r="I39"/>
  <c r="H39"/>
  <c r="I38"/>
  <c r="H38"/>
  <c r="I36"/>
  <c r="H36"/>
  <c r="I34"/>
  <c r="H34"/>
  <c r="I32"/>
  <c r="H32"/>
  <c r="I31"/>
  <c r="H31"/>
  <c r="I30"/>
  <c r="H30"/>
  <c r="I29"/>
  <c r="H29"/>
  <c r="N28"/>
  <c r="E9" i="5" s="1"/>
  <c r="M28" i="3"/>
  <c r="D9" i="5" s="1"/>
  <c r="H27" i="3"/>
  <c r="I26"/>
  <c r="H26"/>
  <c r="I25"/>
  <c r="H25"/>
  <c r="I24"/>
  <c r="H24"/>
  <c r="I23"/>
  <c r="H23"/>
  <c r="I22"/>
  <c r="H22"/>
  <c r="I21"/>
  <c r="H21"/>
  <c r="I20"/>
  <c r="H20"/>
  <c r="I19"/>
  <c r="H19"/>
  <c r="H18"/>
  <c r="I17"/>
  <c r="H17"/>
  <c r="I16"/>
  <c r="H16"/>
  <c r="I15"/>
  <c r="H15"/>
  <c r="I13"/>
  <c r="H13"/>
  <c r="I12"/>
  <c r="M11"/>
  <c r="I10"/>
  <c r="N10" s="1"/>
  <c r="H10"/>
  <c r="M10" s="1"/>
  <c r="I9"/>
  <c r="N9" s="1"/>
  <c r="H9"/>
  <c r="M9" s="1"/>
  <c r="M8" s="1"/>
  <c r="N16" i="2"/>
  <c r="M16"/>
  <c r="L16"/>
  <c r="K16"/>
  <c r="I16"/>
  <c r="M15"/>
  <c r="M10" s="1"/>
  <c r="L15"/>
  <c r="L10" s="1"/>
  <c r="K15"/>
  <c r="K10" s="1"/>
  <c r="J15"/>
  <c r="J10" s="1"/>
  <c r="I15"/>
  <c r="M13"/>
  <c r="M8" s="1"/>
  <c r="L13"/>
  <c r="L8" s="1"/>
  <c r="K13"/>
  <c r="K8" s="1"/>
  <c r="J13"/>
  <c r="I13"/>
  <c r="M12"/>
  <c r="M7" s="1"/>
  <c r="L12"/>
  <c r="L7" s="1"/>
  <c r="K12"/>
  <c r="J12"/>
  <c r="I12"/>
  <c r="J8"/>
  <c r="G510" i="1"/>
  <c r="F510"/>
  <c r="F25" s="1"/>
  <c r="E510"/>
  <c r="E490" s="1"/>
  <c r="D510"/>
  <c r="G509"/>
  <c r="F509"/>
  <c r="F24" s="1"/>
  <c r="E509"/>
  <c r="E24" s="1"/>
  <c r="D509"/>
  <c r="G508"/>
  <c r="F508"/>
  <c r="F23" s="1"/>
  <c r="E508"/>
  <c r="E23" s="1"/>
  <c r="D508"/>
  <c r="G507"/>
  <c r="G506" s="1"/>
  <c r="F507"/>
  <c r="F506" s="1"/>
  <c r="E507"/>
  <c r="E506" s="1"/>
  <c r="D507"/>
  <c r="D506" s="1"/>
  <c r="J506"/>
  <c r="F497"/>
  <c r="F496" s="1"/>
  <c r="E496"/>
  <c r="D496"/>
  <c r="D495"/>
  <c r="F494"/>
  <c r="F489" s="1"/>
  <c r="E494"/>
  <c r="D494"/>
  <c r="D489" s="1"/>
  <c r="F493"/>
  <c r="E493"/>
  <c r="D493"/>
  <c r="E492"/>
  <c r="D492"/>
  <c r="J491"/>
  <c r="J495" s="1"/>
  <c r="J489"/>
  <c r="J488"/>
  <c r="J487"/>
  <c r="J481"/>
  <c r="G480"/>
  <c r="F476"/>
  <c r="E476"/>
  <c r="D476"/>
  <c r="F475"/>
  <c r="E475"/>
  <c r="D475"/>
  <c r="F474"/>
  <c r="E474"/>
  <c r="D474"/>
  <c r="F473"/>
  <c r="E473"/>
  <c r="D473"/>
  <c r="F472"/>
  <c r="E472"/>
  <c r="D472"/>
  <c r="J471"/>
  <c r="J475" s="1"/>
  <c r="F466"/>
  <c r="E466"/>
  <c r="D466"/>
  <c r="F461"/>
  <c r="E461"/>
  <c r="D461"/>
  <c r="F456"/>
  <c r="E456"/>
  <c r="D456"/>
  <c r="G455"/>
  <c r="G453"/>
  <c r="G452"/>
  <c r="F451"/>
  <c r="E451"/>
  <c r="D451"/>
  <c r="F450"/>
  <c r="E450"/>
  <c r="D450"/>
  <c r="F449"/>
  <c r="E449"/>
  <c r="D449"/>
  <c r="F448"/>
  <c r="E448"/>
  <c r="D448"/>
  <c r="F447"/>
  <c r="E447"/>
  <c r="D447"/>
  <c r="J446"/>
  <c r="F441"/>
  <c r="E441"/>
  <c r="D441"/>
  <c r="F436"/>
  <c r="E436"/>
  <c r="D436"/>
  <c r="F431"/>
  <c r="E431"/>
  <c r="D431"/>
  <c r="F426"/>
  <c r="E426"/>
  <c r="D426"/>
  <c r="F420"/>
  <c r="E420"/>
  <c r="D420"/>
  <c r="F419"/>
  <c r="E419"/>
  <c r="D419"/>
  <c r="F418"/>
  <c r="E418"/>
  <c r="D418"/>
  <c r="F417"/>
  <c r="E417"/>
  <c r="D417"/>
  <c r="J416"/>
  <c r="J420" s="1"/>
  <c r="F411"/>
  <c r="E411"/>
  <c r="D411"/>
  <c r="F406"/>
  <c r="E406"/>
  <c r="D406"/>
  <c r="F401"/>
  <c r="E401"/>
  <c r="D401"/>
  <c r="F396"/>
  <c r="E396"/>
  <c r="D396"/>
  <c r="F391"/>
  <c r="E391"/>
  <c r="D391"/>
  <c r="J390"/>
  <c r="F390"/>
  <c r="E390"/>
  <c r="D390"/>
  <c r="F389"/>
  <c r="E389"/>
  <c r="D389"/>
  <c r="F388"/>
  <c r="E388"/>
  <c r="D388"/>
  <c r="F387"/>
  <c r="E387"/>
  <c r="D387"/>
  <c r="F381"/>
  <c r="E381"/>
  <c r="D381"/>
  <c r="G377"/>
  <c r="F376"/>
  <c r="E376"/>
  <c r="D376"/>
  <c r="G376" s="1"/>
  <c r="F375"/>
  <c r="E375"/>
  <c r="D375"/>
  <c r="F374"/>
  <c r="E374"/>
  <c r="D374"/>
  <c r="F373"/>
  <c r="E373"/>
  <c r="D373"/>
  <c r="F372"/>
  <c r="E372"/>
  <c r="D372"/>
  <c r="G372" s="1"/>
  <c r="J371"/>
  <c r="J375" s="1"/>
  <c r="F366"/>
  <c r="E366"/>
  <c r="D366"/>
  <c r="F361"/>
  <c r="E361"/>
  <c r="D361"/>
  <c r="F356"/>
  <c r="E356"/>
  <c r="D356"/>
  <c r="F351"/>
  <c r="E351"/>
  <c r="D351"/>
  <c r="F346"/>
  <c r="E346"/>
  <c r="D346"/>
  <c r="F341"/>
  <c r="E341"/>
  <c r="D341"/>
  <c r="F336"/>
  <c r="E336"/>
  <c r="D336"/>
  <c r="F331"/>
  <c r="E331"/>
  <c r="D331"/>
  <c r="F326"/>
  <c r="E326"/>
  <c r="D326"/>
  <c r="G323"/>
  <c r="F321"/>
  <c r="E321"/>
  <c r="D321"/>
  <c r="F320"/>
  <c r="E320"/>
  <c r="D320"/>
  <c r="F319"/>
  <c r="E319"/>
  <c r="D319"/>
  <c r="F318"/>
  <c r="E318"/>
  <c r="D318"/>
  <c r="F317"/>
  <c r="E317"/>
  <c r="D317"/>
  <c r="J316"/>
  <c r="J320" s="1"/>
  <c r="J314"/>
  <c r="J313"/>
  <c r="J312"/>
  <c r="F205"/>
  <c r="E205"/>
  <c r="E170" s="1"/>
  <c r="D205"/>
  <c r="F204"/>
  <c r="E204"/>
  <c r="D204"/>
  <c r="F203"/>
  <c r="E203"/>
  <c r="D203"/>
  <c r="J196"/>
  <c r="J200" s="1"/>
  <c r="F196"/>
  <c r="E196"/>
  <c r="G182"/>
  <c r="F181"/>
  <c r="E181"/>
  <c r="D181"/>
  <c r="G181" s="1"/>
  <c r="G180"/>
  <c r="G178"/>
  <c r="G177"/>
  <c r="F176"/>
  <c r="E176"/>
  <c r="D176"/>
  <c r="J175"/>
  <c r="F175"/>
  <c r="F170" s="1"/>
  <c r="D175"/>
  <c r="F174"/>
  <c r="E174"/>
  <c r="D174"/>
  <c r="D169" s="1"/>
  <c r="F173"/>
  <c r="F168" s="1"/>
  <c r="E173"/>
  <c r="E168" s="1"/>
  <c r="D173"/>
  <c r="D168" s="1"/>
  <c r="F172"/>
  <c r="F167" s="1"/>
  <c r="E172"/>
  <c r="E167" s="1"/>
  <c r="J169"/>
  <c r="J168"/>
  <c r="J166" s="1"/>
  <c r="G163"/>
  <c r="D162"/>
  <c r="G162" s="1"/>
  <c r="F161"/>
  <c r="E161"/>
  <c r="G157"/>
  <c r="F156"/>
  <c r="E156"/>
  <c r="D156"/>
  <c r="G153"/>
  <c r="G152"/>
  <c r="F151"/>
  <c r="E151"/>
  <c r="D151"/>
  <c r="F148"/>
  <c r="E148"/>
  <c r="D148"/>
  <c r="F147"/>
  <c r="E147"/>
  <c r="E146" s="1"/>
  <c r="J146"/>
  <c r="J150" s="1"/>
  <c r="G142"/>
  <c r="F141"/>
  <c r="E141"/>
  <c r="D141"/>
  <c r="F137"/>
  <c r="F136" s="1"/>
  <c r="E136"/>
  <c r="D136"/>
  <c r="G135"/>
  <c r="F133"/>
  <c r="F132"/>
  <c r="G132" s="1"/>
  <c r="E131"/>
  <c r="D131"/>
  <c r="G130"/>
  <c r="F127"/>
  <c r="F126" s="1"/>
  <c r="E126"/>
  <c r="D126"/>
  <c r="J125"/>
  <c r="F125"/>
  <c r="E125"/>
  <c r="D125"/>
  <c r="F124"/>
  <c r="E124"/>
  <c r="D124"/>
  <c r="E123"/>
  <c r="D123"/>
  <c r="E122"/>
  <c r="D122"/>
  <c r="F120"/>
  <c r="F119"/>
  <c r="F118"/>
  <c r="F117"/>
  <c r="G117" s="1"/>
  <c r="E116"/>
  <c r="F116" s="1"/>
  <c r="D116"/>
  <c r="F115"/>
  <c r="F114"/>
  <c r="F113"/>
  <c r="F112"/>
  <c r="G112" s="1"/>
  <c r="E111"/>
  <c r="F111" s="1"/>
  <c r="G111" s="1"/>
  <c r="D111"/>
  <c r="F110"/>
  <c r="F109"/>
  <c r="F108"/>
  <c r="F107"/>
  <c r="G107" s="1"/>
  <c r="E106"/>
  <c r="F106" s="1"/>
  <c r="D106"/>
  <c r="F105"/>
  <c r="F104"/>
  <c r="F103"/>
  <c r="G103" s="1"/>
  <c r="F102"/>
  <c r="G102" s="1"/>
  <c r="E101"/>
  <c r="F101" s="1"/>
  <c r="D101"/>
  <c r="F100"/>
  <c r="F99"/>
  <c r="F98"/>
  <c r="F97"/>
  <c r="E96"/>
  <c r="F96" s="1"/>
  <c r="D96"/>
  <c r="F95"/>
  <c r="F94"/>
  <c r="F93"/>
  <c r="D93"/>
  <c r="D78" s="1"/>
  <c r="F92"/>
  <c r="D92"/>
  <c r="E91"/>
  <c r="F91" s="1"/>
  <c r="F90"/>
  <c r="F89"/>
  <c r="F88"/>
  <c r="F87"/>
  <c r="G87" s="1"/>
  <c r="G86" s="1"/>
  <c r="F85"/>
  <c r="F84"/>
  <c r="F81" s="1"/>
  <c r="G83"/>
  <c r="G82"/>
  <c r="E81"/>
  <c r="D81"/>
  <c r="J80"/>
  <c r="D80"/>
  <c r="E79"/>
  <c r="D79"/>
  <c r="E78"/>
  <c r="E77"/>
  <c r="F73"/>
  <c r="F72"/>
  <c r="F47" s="1"/>
  <c r="F71"/>
  <c r="D71"/>
  <c r="F70"/>
  <c r="F50" s="1"/>
  <c r="F69"/>
  <c r="F49" s="1"/>
  <c r="D68"/>
  <c r="G68" s="1"/>
  <c r="D67"/>
  <c r="G67" s="1"/>
  <c r="E66"/>
  <c r="F66" s="1"/>
  <c r="D61"/>
  <c r="D56"/>
  <c r="G53"/>
  <c r="G52"/>
  <c r="F51"/>
  <c r="E51"/>
  <c r="D51"/>
  <c r="E50"/>
  <c r="D50"/>
  <c r="E49"/>
  <c r="D49"/>
  <c r="F48"/>
  <c r="E48"/>
  <c r="E47"/>
  <c r="J46"/>
  <c r="J50" s="1"/>
  <c r="G45"/>
  <c r="F42"/>
  <c r="G42" s="1"/>
  <c r="E41"/>
  <c r="D41"/>
  <c r="G37"/>
  <c r="F36"/>
  <c r="E36"/>
  <c r="D36"/>
  <c r="J35"/>
  <c r="F35"/>
  <c r="D35"/>
  <c r="D34"/>
  <c r="D33"/>
  <c r="E32"/>
  <c r="E31" s="1"/>
  <c r="D32"/>
  <c r="J29"/>
  <c r="J28"/>
  <c r="J27"/>
  <c r="E25"/>
  <c r="D25"/>
  <c r="J24"/>
  <c r="D24"/>
  <c r="D23"/>
  <c r="D22"/>
  <c r="D47" l="1"/>
  <c r="G11" i="5"/>
  <c r="D170" i="1"/>
  <c r="E171"/>
  <c r="G476"/>
  <c r="J17"/>
  <c r="D166"/>
  <c r="D21"/>
  <c r="D29"/>
  <c r="G36"/>
  <c r="D91"/>
  <c r="G91" s="1"/>
  <c r="G96"/>
  <c r="F169"/>
  <c r="F166" s="1"/>
  <c r="D487"/>
  <c r="D490"/>
  <c r="E169"/>
  <c r="E166" s="1"/>
  <c r="J11" i="2"/>
  <c r="D121" i="1"/>
  <c r="F492"/>
  <c r="F491" s="1"/>
  <c r="H13" i="2"/>
  <c r="H8" s="1"/>
  <c r="N8" i="3"/>
  <c r="E7" i="5" s="1"/>
  <c r="E10"/>
  <c r="G10" s="1"/>
  <c r="L11" i="2"/>
  <c r="L9"/>
  <c r="L6" s="1"/>
  <c r="G92" i="1"/>
  <c r="E315"/>
  <c r="G81"/>
  <c r="G127"/>
  <c r="H15" i="2"/>
  <c r="H10" s="1"/>
  <c r="G93" i="1"/>
  <c r="G141"/>
  <c r="F146"/>
  <c r="G497"/>
  <c r="J21"/>
  <c r="J25" s="1"/>
  <c r="I11" i="2"/>
  <c r="G175" i="1"/>
  <c r="H12" i="2"/>
  <c r="H7" s="1"/>
  <c r="K11"/>
  <c r="D171" i="1"/>
  <c r="E386"/>
  <c r="J18"/>
  <c r="J8" s="1"/>
  <c r="G51"/>
  <c r="G101"/>
  <c r="G116"/>
  <c r="F315"/>
  <c r="F471"/>
  <c r="D386"/>
  <c r="F386"/>
  <c r="E22"/>
  <c r="E21" s="1"/>
  <c r="G156"/>
  <c r="E201"/>
  <c r="D488"/>
  <c r="E489"/>
  <c r="E28"/>
  <c r="F78"/>
  <c r="G78" s="1"/>
  <c r="F86"/>
  <c r="D77"/>
  <c r="D76" s="1"/>
  <c r="F80"/>
  <c r="F30" s="1"/>
  <c r="E80"/>
  <c r="E121"/>
  <c r="G125"/>
  <c r="G126"/>
  <c r="G137"/>
  <c r="D147"/>
  <c r="G147" s="1"/>
  <c r="D161"/>
  <c r="G161" s="1"/>
  <c r="F201"/>
  <c r="D446"/>
  <c r="E446"/>
  <c r="F446"/>
  <c r="E487"/>
  <c r="F488"/>
  <c r="G106"/>
  <c r="F41"/>
  <c r="G41" s="1"/>
  <c r="D316"/>
  <c r="F314"/>
  <c r="F490"/>
  <c r="F22"/>
  <c r="G22" s="1"/>
  <c r="J19"/>
  <c r="J14" s="1"/>
  <c r="F32"/>
  <c r="G32" s="1"/>
  <c r="E46"/>
  <c r="D66"/>
  <c r="G66" s="1"/>
  <c r="G136"/>
  <c r="G148"/>
  <c r="G151"/>
  <c r="G176"/>
  <c r="D314"/>
  <c r="G321"/>
  <c r="D416"/>
  <c r="E416"/>
  <c r="F416"/>
  <c r="F312"/>
  <c r="G451"/>
  <c r="E471"/>
  <c r="F313"/>
  <c r="E488"/>
  <c r="G496"/>
  <c r="E15"/>
  <c r="J450"/>
  <c r="J311"/>
  <c r="J315" s="1"/>
  <c r="F487"/>
  <c r="G172"/>
  <c r="J510"/>
  <c r="J486"/>
  <c r="J490" s="1"/>
  <c r="F171"/>
  <c r="E313"/>
  <c r="E27"/>
  <c r="E29"/>
  <c r="D313"/>
  <c r="E314"/>
  <c r="F371"/>
  <c r="D471"/>
  <c r="D491"/>
  <c r="D7" i="5"/>
  <c r="G133" i="1"/>
  <c r="F123"/>
  <c r="G123" s="1"/>
  <c r="D30"/>
  <c r="G35"/>
  <c r="D315"/>
  <c r="G475"/>
  <c r="J9"/>
  <c r="G47"/>
  <c r="F46"/>
  <c r="J13"/>
  <c r="G173"/>
  <c r="G168"/>
  <c r="D201"/>
  <c r="E312"/>
  <c r="E371"/>
  <c r="G315"/>
  <c r="F77"/>
  <c r="F31"/>
  <c r="F79"/>
  <c r="F29" s="1"/>
  <c r="F19" s="1"/>
  <c r="F131"/>
  <c r="G131" s="1"/>
  <c r="D312"/>
  <c r="E316"/>
  <c r="F316"/>
  <c r="G316" s="1"/>
  <c r="K7" i="2"/>
  <c r="K6" s="1"/>
  <c r="I8"/>
  <c r="J26" i="1"/>
  <c r="J30" s="1"/>
  <c r="F8" i="5" s="1"/>
  <c r="G8" s="1"/>
  <c r="D31" i="1"/>
  <c r="D48"/>
  <c r="D28" s="1"/>
  <c r="J170"/>
  <c r="F9" i="5" s="1"/>
  <c r="G9" s="1"/>
  <c r="G318" i="1"/>
  <c r="D371"/>
  <c r="E491"/>
  <c r="J7" i="2"/>
  <c r="J6" s="1"/>
  <c r="I10"/>
  <c r="F122" i="1"/>
  <c r="I7" i="2"/>
  <c r="M14"/>
  <c r="G492" i="1" l="1"/>
  <c r="F21"/>
  <c r="G21" s="1"/>
  <c r="D19"/>
  <c r="D14" s="1"/>
  <c r="D9"/>
  <c r="D486"/>
  <c r="J16"/>
  <c r="E19"/>
  <c r="E9" s="1"/>
  <c r="H11" i="2"/>
  <c r="D146" i="1"/>
  <c r="G146" s="1"/>
  <c r="G471"/>
  <c r="F311"/>
  <c r="F20"/>
  <c r="E76"/>
  <c r="G31"/>
  <c r="G313"/>
  <c r="E18"/>
  <c r="E8" s="1"/>
  <c r="G167"/>
  <c r="G166"/>
  <c r="G30"/>
  <c r="E486"/>
  <c r="D311"/>
  <c r="G311" s="1"/>
  <c r="D27"/>
  <c r="D7" s="1"/>
  <c r="G170"/>
  <c r="E13"/>
  <c r="F14"/>
  <c r="F9"/>
  <c r="M11" i="2"/>
  <c r="M9"/>
  <c r="M6" s="1"/>
  <c r="F76" i="1"/>
  <c r="G76" s="1"/>
  <c r="G77"/>
  <c r="J12"/>
  <c r="J7"/>
  <c r="J20"/>
  <c r="F121"/>
  <c r="G121" s="1"/>
  <c r="G122"/>
  <c r="E17"/>
  <c r="E26"/>
  <c r="F486"/>
  <c r="G486" s="1"/>
  <c r="G487"/>
  <c r="G48"/>
  <c r="F28"/>
  <c r="D46"/>
  <c r="G46" s="1"/>
  <c r="F27"/>
  <c r="D18"/>
  <c r="D13" s="1"/>
  <c r="D8"/>
  <c r="D20"/>
  <c r="D15" s="1"/>
  <c r="D10"/>
  <c r="G171"/>
  <c r="G371"/>
  <c r="I6" i="2"/>
  <c r="E311" i="1"/>
  <c r="G312"/>
  <c r="G491"/>
  <c r="E16" l="1"/>
  <c r="E14"/>
  <c r="G20"/>
  <c r="F15"/>
  <c r="G15" s="1"/>
  <c r="F10"/>
  <c r="G10" s="1"/>
  <c r="D17"/>
  <c r="D16" s="1"/>
  <c r="D6"/>
  <c r="D26"/>
  <c r="G28"/>
  <c r="F18"/>
  <c r="J6"/>
  <c r="J10" s="1"/>
  <c r="F7" i="5" s="1"/>
  <c r="G7" s="1"/>
  <c r="E12" i="1"/>
  <c r="E7"/>
  <c r="E6" s="1"/>
  <c r="G27"/>
  <c r="F17"/>
  <c r="F26"/>
  <c r="J11"/>
  <c r="J15" s="1"/>
  <c r="E11" l="1"/>
  <c r="G26"/>
  <c r="D12"/>
  <c r="D11" s="1"/>
  <c r="G18"/>
  <c r="F13"/>
  <c r="G13" s="1"/>
  <c r="F8"/>
  <c r="G8" s="1"/>
  <c r="F16"/>
  <c r="G16" s="1"/>
  <c r="F12"/>
  <c r="F7"/>
  <c r="F6" s="1"/>
  <c r="G17"/>
  <c r="F11" l="1"/>
  <c r="G11" s="1"/>
  <c r="G12"/>
  <c r="G6"/>
  <c r="G7"/>
</calcChain>
</file>

<file path=xl/comments1.xml><?xml version="1.0" encoding="utf-8"?>
<comments xmlns="http://schemas.openxmlformats.org/spreadsheetml/2006/main">
  <authors>
    <author>Тынянова О.Н.</author>
  </authors>
  <commentList>
    <comment ref="K9" authorId="0">
      <text>
        <r>
          <rPr>
            <b/>
            <sz val="9"/>
            <color indexed="81"/>
            <rFont val="Tahoma"/>
            <charset val="1"/>
          </rPr>
          <t>Тынянова О.Н.:</t>
        </r>
        <r>
          <rPr>
            <sz val="9"/>
            <color indexed="81"/>
            <rFont val="Tahoma"/>
            <charset val="1"/>
          </rPr>
          <t xml:space="preserve">
Указать конкретнее меры, какая конкретно работа</t>
        </r>
      </text>
    </comment>
    <comment ref="K10" authorId="0">
      <text>
        <r>
          <rPr>
            <b/>
            <sz val="9"/>
            <color indexed="81"/>
            <rFont val="Tahoma"/>
            <charset val="1"/>
          </rPr>
          <t>Тынянова О.Н.:</t>
        </r>
        <r>
          <rPr>
            <sz val="9"/>
            <color indexed="81"/>
            <rFont val="Tahoma"/>
            <charset val="1"/>
          </rPr>
          <t xml:space="preserve">
Указать меры. Может, какого-то рода информирование можно прописать здесь?</t>
        </r>
      </text>
    </comment>
    <comment ref="K17" authorId="0">
      <text>
        <r>
          <rPr>
            <b/>
            <sz val="9"/>
            <color indexed="81"/>
            <rFont val="Tahoma"/>
            <charset val="1"/>
          </rPr>
          <t>Тынянова О.Н.:</t>
        </r>
        <r>
          <rPr>
            <sz val="9"/>
            <color indexed="81"/>
            <rFont val="Tahoma"/>
            <charset val="1"/>
          </rPr>
          <t xml:space="preserve">
Указать конкретнее меры, какая конкретно работа</t>
        </r>
      </text>
    </comment>
    <comment ref="K20" authorId="0">
      <text>
        <r>
          <rPr>
            <b/>
            <sz val="9"/>
            <color indexed="81"/>
            <rFont val="Tahoma"/>
            <charset val="1"/>
          </rPr>
          <t>Тынянова О.Н.:</t>
        </r>
        <r>
          <rPr>
            <sz val="9"/>
            <color indexed="81"/>
            <rFont val="Tahoma"/>
            <charset val="1"/>
          </rPr>
          <t xml:space="preserve">
Указать конкретнее меры, какая конкретно работа</t>
        </r>
      </text>
    </comment>
    <comment ref="J21" authorId="0">
      <text>
        <r>
          <rPr>
            <b/>
            <sz val="9"/>
            <color indexed="81"/>
            <rFont val="Tahoma"/>
            <family val="2"/>
            <charset val="204"/>
          </rPr>
          <t>Тынянова О.Н.:</t>
        </r>
        <r>
          <rPr>
            <sz val="9"/>
            <color indexed="81"/>
            <rFont val="Tahoma"/>
            <family val="2"/>
            <charset val="204"/>
          </rPr>
          <t xml:space="preserve">
Не совсем понятно почему дефицит фин средств и в скобках пишем про кадры и базу) Может, здесь через запятую нужно?</t>
        </r>
      </text>
    </comment>
    <comment ref="J24" authorId="0">
      <text>
        <r>
          <rPr>
            <b/>
            <sz val="9"/>
            <color indexed="81"/>
            <rFont val="Tahoma"/>
            <family val="2"/>
            <charset val="204"/>
          </rPr>
          <t>Тынянова О.Н.:</t>
        </r>
        <r>
          <rPr>
            <sz val="9"/>
            <color indexed="81"/>
            <rFont val="Tahoma"/>
            <family val="2"/>
            <charset val="204"/>
          </rPr>
          <t xml:space="preserve">
В одном случае племенное,  а в другом молочное? Какое все-таки имеется ввиду?</t>
        </r>
      </text>
    </comment>
    <comment ref="K24" authorId="0">
      <text>
        <r>
          <rPr>
            <b/>
            <sz val="9"/>
            <color indexed="81"/>
            <rFont val="Tahoma"/>
            <family val="2"/>
            <charset val="204"/>
          </rPr>
          <t>Тынянова О.Н.:</t>
        </r>
        <r>
          <rPr>
            <sz val="9"/>
            <color indexed="81"/>
            <rFont val="Tahoma"/>
            <family val="2"/>
            <charset val="204"/>
          </rPr>
          <t xml:space="preserve">
Статуса какого? Конкректнее указать</t>
        </r>
      </text>
    </comment>
    <comment ref="J41" authorId="0">
      <text>
        <r>
          <rPr>
            <b/>
            <sz val="9"/>
            <color indexed="81"/>
            <rFont val="Tahoma"/>
            <family val="2"/>
            <charset val="204"/>
          </rPr>
          <t>Тынянова О.Н.:</t>
        </r>
        <r>
          <rPr>
            <sz val="9"/>
            <color indexed="81"/>
            <rFont val="Tahoma"/>
            <family val="2"/>
            <charset val="204"/>
          </rPr>
          <t xml:space="preserve">
А что делалалось во втором квартале? Дополнить</t>
        </r>
      </text>
    </comment>
  </commentList>
</comments>
</file>

<file path=xl/sharedStrings.xml><?xml version="1.0" encoding="utf-8"?>
<sst xmlns="http://schemas.openxmlformats.org/spreadsheetml/2006/main" count="1599" uniqueCount="638">
  <si>
    <t>Таблица 11а</t>
  </si>
  <si>
    <t>Сведения о ходе реализации мероприятий государственной программы «Развитие рыбного и сельского хозяйства, и регулирование рынков сельскохозяйственной продукции, сырья и продовольствия» за 2019 год</t>
  </si>
  <si>
    <t xml:space="preserve"> № п/п</t>
  </si>
  <si>
    <t>Государственная программа, подпрограмма, основное мероприятие, мероприятие</t>
  </si>
  <si>
    <t>Объемы и источники финансирования (тыс. руб.)</t>
  </si>
  <si>
    <t>Степень освоения средств***, %</t>
  </si>
  <si>
    <t xml:space="preserve">Результаты выполнения мероприятий </t>
  </si>
  <si>
    <t>Соисполнители, участники, исполнители</t>
  </si>
  <si>
    <t>Причины низкой степени освоения средств, невыполнения мероприятий</t>
  </si>
  <si>
    <t>Код ГРБС</t>
  </si>
  <si>
    <t>Источник</t>
  </si>
  <si>
    <t>запланировано на отчетный год</t>
  </si>
  <si>
    <t>Кассовое исполнение ГРБС</t>
  </si>
  <si>
    <t>Фактическое исполнение**</t>
  </si>
  <si>
    <t>Ожидаемые результаты реализации (краткая характеристика) мероприятий в соответствии с планом</t>
  </si>
  <si>
    <t>Фактические результаты реализации (краткая характеристика) мероприятий</t>
  </si>
  <si>
    <t>Выполнение (да/нет/частично)****</t>
  </si>
  <si>
    <t xml:space="preserve">Государственная программа «Развитие рыбного и сельского хозяйства, и регулирование рынков сельскохозяйственной продукции, сырья и продовольствия»
</t>
  </si>
  <si>
    <t>Всего</t>
  </si>
  <si>
    <t>Количество мероприятий, всего, в т.ч.****:</t>
  </si>
  <si>
    <t>МРСХ МО, Комитет по ветеринарии МО,
Минстрой МО, Комитет по культуре и искуству МО, адм. муниципальных образований сельских поселений МО
организации и предприятия АПК,КФХ, ЛПХ, кооперативы</t>
  </si>
  <si>
    <t>ОБ</t>
  </si>
  <si>
    <t>Выполнены в полном объеме</t>
  </si>
  <si>
    <t>ФБ</t>
  </si>
  <si>
    <t>Выполнены частично</t>
  </si>
  <si>
    <t>МБ</t>
  </si>
  <si>
    <t>Не выполнены</t>
  </si>
  <si>
    <t>ВБС</t>
  </si>
  <si>
    <t>Степень выполнения мероприятий</t>
  </si>
  <si>
    <t>Государственная программа «Развитие рыбного и сельского хозяйства, и регулирование рынков сельскохозяйственной продукции, сырья и продовольствия»
По ИОГВ</t>
  </si>
  <si>
    <t>Министерство рыбного и сельского хозяйства Мурманской области</t>
  </si>
  <si>
    <t>Комитет по ветеринарии МО</t>
  </si>
  <si>
    <t>1.</t>
  </si>
  <si>
    <t xml:space="preserve">Подпрограмма 1 "Развитие агропромышленного комплекса"
</t>
  </si>
  <si>
    <t>МРСХ МО, организации предприятия АПК, КФХ, ЛПХ, кооперативы</t>
  </si>
  <si>
    <t>1.1.</t>
  </si>
  <si>
    <t xml:space="preserve">Основное мероприятие. 1. Модернизация производства в агропромышленном комплексе
</t>
  </si>
  <si>
    <t>МРСХ МО, предприятия и организации АПК, КФХ, кооперативы</t>
  </si>
  <si>
    <t>1.1.1.</t>
  </si>
  <si>
    <t>Субсидия на возмещение части затрат производителям пищевой  и перерабатывающей промышленности на обновление и реконструкцию основных фондов</t>
  </si>
  <si>
    <t>Обеспечение реализации ржано-пшеничного хлеба и хлеба первого сорта по фиксированным отпускным и потребительским ценам</t>
  </si>
  <si>
    <t>В 2019 году получателями субсидии реализовали часть произведенного  ржано-пшеничного хлеба и хлеба первого сорта по фиксированным отпускным и потребительским ценам. Приобретена 1 единица техники и оборудования.</t>
  </si>
  <si>
    <t>частично</t>
  </si>
  <si>
    <t>МРСХ МО, организации АПК</t>
  </si>
  <si>
    <t>Просубсидированы затраты, предоставленные получателями в соотвествии с требованями правил предоставления субсидии, по 2-м единицам техники отказано, так как пакет документов не соответствовал требованиям правил.</t>
  </si>
  <si>
    <t>1.1.2.</t>
  </si>
  <si>
    <t>Субсидия на возмещение части затрат на приобретение тракторов и кормоуборочных комбайнов (самоходных и прицепных), почвообрабатывающей и кормозаготовительной техники,  а также техники и оборудования для животноводства</t>
  </si>
  <si>
    <t>Стимулирование обновления сельскохозяйственными товаропроизводителями парка техники и оборудования. Приобретение не менее 3-х единиц техники и (или) оборудовани я ежегодно.</t>
  </si>
  <si>
    <t>Cельскохозяйственными товаропроизводителями всех форм приобретена 21 единица различной техники и оборудования  в т.ч.  3 самоходных погрузчика и 1 экскаватор, 3 грузовых автомобиля, 2 тракторных прицепа, 5 единиц кормоуборочной техники и 7 единиц оборудования для механизации трудоемких работ в животноводстве, кормоприготовления и первичной переработки продукции.</t>
  </si>
  <si>
    <t>да</t>
  </si>
  <si>
    <t>МРСХ МО,  предприятия АПК, КФХ, кооперативы</t>
  </si>
  <si>
    <t>1.2.</t>
  </si>
  <si>
    <t xml:space="preserve">Основное мероприятие 2. Развитие растениеводства (кормопроизводства)
</t>
  </si>
  <si>
    <t>1.2.1.</t>
  </si>
  <si>
    <t>Субсидия на поддержку производства кормовых культур в районах Крайнего Севера и приравненных к ним местностях в виде возмещения затрат на приобретение семян с учетом доставки в районы крайнего Севера и приравненые к ним местности (софинансируемая из федерального бюджета)</t>
  </si>
  <si>
    <t xml:space="preserve">Поддержка производства кормовых культур по перечню, утверждаемому приказом МРСХ МО
 </t>
  </si>
  <si>
    <t>МРСХ МО, предприятия АПК, КФХ, кооперативы</t>
  </si>
  <si>
    <t>1.2.2.</t>
  </si>
  <si>
    <t>Субсидия на поддержку производства кормовых культур в районах Крайнего Севера и приравненных к ним местностях в виде возмещения затрат на приобретение семян с учетом доставки в районы крайнего Севера и приравненые к ним местности (несофинансируемая часть)</t>
  </si>
  <si>
    <t>1.2.3.</t>
  </si>
  <si>
    <t>Субсидия на возмещение части затрат на восстановление внутрихозяйственных мелиоративных систем</t>
  </si>
  <si>
    <t>1.2.4.</t>
  </si>
  <si>
    <t>Субсидия на оказание несвязанной поддержки сельскохозяйственным товаропроизводителям в области растениеводства (софинансируемая из федерального бюджета)</t>
  </si>
  <si>
    <t xml:space="preserve">Проведение комплекса посевных, уборочных работ </t>
  </si>
  <si>
    <t xml:space="preserve">Проведен комплекс посевных работ на площади 1,8 тыс. га. </t>
  </si>
  <si>
    <t>1.2.5.</t>
  </si>
  <si>
    <t>Субсидия на оказание несвязанной поддержки сельскохозяйственным товаропроизводителям в области растениеводства (несофинансируемая часть)</t>
  </si>
  <si>
    <t xml:space="preserve">Проведен комплекс посевных работ на площади 6,3 тыс. га. </t>
  </si>
  <si>
    <t>Оценка степени выполнения мероприятия проводится в IV квартале по факту завершения уборочных работ.</t>
  </si>
  <si>
    <t>1.3.</t>
  </si>
  <si>
    <t xml:space="preserve">Основное мероприятие 3. Развитие животноводства, переработки и реализации продукции животноводства 
</t>
  </si>
  <si>
    <t>1.3.1.</t>
  </si>
  <si>
    <t>Субсидия на развитие племенного животноводства</t>
  </si>
  <si>
    <t xml:space="preserve">Возмещение затрат по содержанию племенного маточного поголовья сельскохозяйственных животных
</t>
  </si>
  <si>
    <t>Субсидия выплачена в полном объеме всем заявителям.</t>
  </si>
  <si>
    <t>1.3.2.</t>
  </si>
  <si>
    <t>Субсидия на поддержку племенного скотоводства молочного направления организациям агропромышленного комплекса, включенным в государственный племенной регистр</t>
  </si>
  <si>
    <t>Стимулирование разведения племенных животных, а также производство и использования племенной продукции (материала) в селекционных целях</t>
  </si>
  <si>
    <t xml:space="preserve">Субсидия выплчена только предприятию по племенному делу ООО "Гамета-Плем" по предоставленным документам. </t>
  </si>
  <si>
    <t xml:space="preserve"> Средства не освоены в полном объеме в связи  с утратой основным получателем субсидии ООО "Полярная звезда" статуса племенного репродуктора в 2019 году.  </t>
  </si>
  <si>
    <t>1.3.3.</t>
  </si>
  <si>
    <t>Субсидия на повышение продуктивности в молочном скотоводстве (софинансируемая часть из федерального бюджета)</t>
  </si>
  <si>
    <t>Обеспечение условий для производства молока в сельскохозяйственных организациях, крестьянских (фермерских) хозяйствах, у индивидуальных предпринимателей.</t>
  </si>
  <si>
    <t>Субсидия выплачена сельскохозяйственным товаропроизводителям на произведенное и реализованное молоко в количествеи 13 580,6 тонн.</t>
  </si>
  <si>
    <t>Неблагоприятные
климатические условия
текущего года для
заготовки кормов привели
к значительному
снижению рациона
кормления коров сочными
кормами. Кроме того, на
самом крупом
сельхозпредприятии
ГОУСП "Тулома" по
причине финансовых
трудностей также был
снижен рацион кормления,
что привело к
значительному снижению
производства молока.
Также СХПК Тундра был
снижен объем
производства молока по
причине сокращения
поголовья дойного стада.</t>
  </si>
  <si>
    <t>1.3.4.</t>
  </si>
  <si>
    <t>Субсидия на повышение продуктивности в молочном скотоводстве (несофинансируемая часть)</t>
  </si>
  <si>
    <t>МРСХ МО, предприятия АПК, кооперативы</t>
  </si>
  <si>
    <t>1.3.5.</t>
  </si>
  <si>
    <t>Субсидия на поддержку северного оленеводства</t>
  </si>
  <si>
    <t>Ежегодное сохранение поголовья северных оленей в сельскохозяйственных организациях, КФХ и ИП на уровне не менее предыдущего периода</t>
  </si>
  <si>
    <t xml:space="preserve">Субсидия выплачена на содержание 50,177 тыс. голов оленей как и в 2018 году, то есть поголовье сохранено. </t>
  </si>
  <si>
    <t>1.3.6.</t>
  </si>
  <si>
    <t>Субсидия на продукцию животноводства сельскохозяйственным товаропроизводителям Мурманской области, за исключением крестьянских (фермерских) хозяйств, индивидуальных предпринимателей и граждан, ведущих личное подсобное хозяйство</t>
  </si>
  <si>
    <t xml:space="preserve">Сохранение производства и реализации на территории Мурманской области субсидируемой продукции животноводства, в том числе молока в количестве не менее 13,5 тыс. тонн и яийц куриных в количестве не менее 5000 тыс. штук ежегодно.   </t>
  </si>
  <si>
    <t>Неблагоприятные климатические условия текущего года для заготовки кормов привели к значительному снижению рациона кормления коров сочными кормами, что привело к значительному снижению производства молока и соответсвенно выплаты субсидии на молоко. Кроме того, неисполнение связано такде со снижением производства яйца куриного, что обусловлено специфическим технологическим процессом, а именно, один раз в 2 года необходима технологическая замена поголовья кур-несушек,  что приводит к снижению производства яйца куриного в период замены.</t>
  </si>
  <si>
    <t>1.3.7.</t>
  </si>
  <si>
    <t>Субсидия сельскохозяйственным государственным областным (муниципальным) унитарным предприятиям на возмещение части затрат, связанных с приобретением кормов</t>
  </si>
  <si>
    <t xml:space="preserve">Сохранение поголовья коров в субсидируемых хозяйствах на уровне предыдущего периода </t>
  </si>
  <si>
    <t>Поголовье коров по сотоянию на 01.01.2020 сохранено (по состоянию на 01.01.2019 и 01.01.2020 числилось 1285 голов)</t>
  </si>
  <si>
    <t>МРСХ МО, предприятия АПК</t>
  </si>
  <si>
    <t>1.3.8.</t>
  </si>
  <si>
    <t>Субсидия на поддержку звероводства</t>
  </si>
  <si>
    <t xml:space="preserve">Сохранение маточного поголовья пушных зверей в субсидируемых хозяйствах на уровне предыдущего периода, поголовье делового выхода молодняка пушных зверей не менее 1080 голов в год </t>
  </si>
  <si>
    <t>Маточное поголовье пушных зверей на уровне предыдущего периода сохранено (по состоянию на 01.01.2019 и 01.01.2020 числилось 360 голов), поголовье делового выхода молодняка пушных зверей в 2019 году составило 2360 голов</t>
  </si>
  <si>
    <t>1.4.</t>
  </si>
  <si>
    <t xml:space="preserve">Основное мероприятие 4. Поддержка малых форм хозяйствования 
</t>
  </si>
  <si>
    <t>МРСХ МО, КФХ, ЛПХ</t>
  </si>
  <si>
    <t>1.4.1.</t>
  </si>
  <si>
    <t>Субсидия на компенсацию части затрат на приобретение молодняка крупного рогатого скота для откорма</t>
  </si>
  <si>
    <t>Реализация мяса крупного рогатого скота малыми формами хозяйствования в количестве не менее 20 тонн ежегодно</t>
  </si>
  <si>
    <t>К(Ф)Х произведено  и реализовано мяса крупного рогатого скота в количестве более 97 тонн в живом весе</t>
  </si>
  <si>
    <t>МРСХ МО, КФХ</t>
  </si>
  <si>
    <t>В связи с реконструкцией коровника (помещения для содержания и выращивания крупного рогатого скота) ИП Захаровой было закуплено меньше телят для откорма чем планировалось, соответственно снизилось производство и реализация мяса.</t>
  </si>
  <si>
    <t>1.4.3.</t>
  </si>
  <si>
    <t>Гранты на создание и развитие крестьянских (фермерских) хозяйств и (или) единовременная помощь на бытовое обустройство</t>
  </si>
  <si>
    <t>Создание 3 единиц новых КФХ ежегодно</t>
  </si>
  <si>
    <t xml:space="preserve">Создано 2 КФХ. Главы хозяйств, получившие грант должны использовать его в течение 18 месяцев со дня поступления средств на его счет. </t>
  </si>
  <si>
    <t>Не освоен один грант на
поддержку начинающих
фермеров (основная
причина не освоения
средств грантовой
поддержки является
отсутствие заявителей,
соответствующих
критериям отбора)</t>
  </si>
  <si>
    <t>1.4.4.</t>
  </si>
  <si>
    <t>Субсидия на продукцию животноводства сельскохозяйственным товаропроизводителям Мурманской области - крестьянским (фермерским) хозяйствам, индивидуальным предпринимателям</t>
  </si>
  <si>
    <t xml:space="preserve">Сохранение производства и реализации на территории Мурманской области субсидируемой продукции животноводства, в том числе молока в количестве не менее 1,3 тыс. тонн. </t>
  </si>
  <si>
    <t xml:space="preserve">Просубсидировано молока в количестве 1,38 тыс. тонн.   </t>
  </si>
  <si>
    <t>1.4.5.</t>
  </si>
  <si>
    <t>Гранты на развитие семейных животноводческих ферм на базе крестьянских (фермерских) хозяйств</t>
  </si>
  <si>
    <t>Предоставление не менее 1 гранта ежегодно в целях создания семейных животноводческих ферм.</t>
  </si>
  <si>
    <t>Предоставлен 1 грант, создана 1 семейна животноводческая ферма</t>
  </si>
  <si>
    <t>1.5.</t>
  </si>
  <si>
    <t>Региональный проект "Создание системы поддержки фермеров и развитие сельской кооперации"</t>
  </si>
  <si>
    <t xml:space="preserve">Количество вовлеченных в субъекты малого и среднего предпринимательства , осуществляющих деятельность в сфере сельского хозяйства, в том числе за счет средств госу </t>
  </si>
  <si>
    <t>1.5.1.</t>
  </si>
  <si>
    <t xml:space="preserve">Субсидия на финансовое обеспечение
затрат, связанных с осуществлением  текущей  деятельности  центра компетенций в сфере сельскохозяйственной кооперации и поддержки фермеров Мурманской области  </t>
  </si>
  <si>
    <t>Количество вновь созданных субъектов МСП в сельском хозяйстве (КФХ). 2019 год - 2 единицы</t>
  </si>
  <si>
    <t>Созданы 2 новых К(Ф)Х</t>
  </si>
  <si>
    <t>Фактическое исполнение не в полном объеме так как средства ЦК законтрактованы, будут использованы до 01.05.2020 в соотвествии с требованими правил об их расходовани</t>
  </si>
  <si>
    <t>1.5.2.</t>
  </si>
  <si>
    <t>Субсидия на финансовое обеспечение
затрат, связанных с осуществлением  текущей  деятельности  центра компетенций в сфере сельскохозяйственной кооперации и поддержки фермеров Мурманской области  (несофинансироуемая часть)</t>
  </si>
  <si>
    <t>Созданы 2 новых К(Ф)Х.</t>
  </si>
  <si>
    <t>1.5.3.</t>
  </si>
  <si>
    <t>Грант "Агростартап"</t>
  </si>
  <si>
    <t>Количество работников, зарегистрированных в Пенсионном фонде РФ, ФСС РФ, принятых КФХ в году получения грантов «Агростартап». 2019 год - 4 человека</t>
  </si>
  <si>
    <t>Количество работников, зарегистрированных в Пенсионном фонде РФ, ФСС РФ, принятых КФХ в 2019 году «Агростартап» 4 человека</t>
  </si>
  <si>
    <t>2.</t>
  </si>
  <si>
    <t>Подпрограмма 2 "Устойчивое развитие сельских территорий Мурманской области на 2014-2017 годы и на период до 2020 года"</t>
  </si>
  <si>
    <t>МРСХ МО, Минстрой МО, Комитет по культуре и искусству МО,
администрации сельских муниципальных образований МО,
организации АПК</t>
  </si>
  <si>
    <t>Превышение фактических внебюджетных расходов над запланируемыми, связано с покупкой жилья большей стоимость. И вложением гражданами-участниками мероприятия больших собственных средств.</t>
  </si>
  <si>
    <t>2.1.</t>
  </si>
  <si>
    <t xml:space="preserve">Основное мероприятие 1. Улучшение жилищных условий граждан, проживающих в сельской местности
</t>
  </si>
  <si>
    <t>МРСХ МО,
администрации сельских муниципальных образований МО</t>
  </si>
  <si>
    <t>2.1.1.</t>
  </si>
  <si>
    <t>Ввод (приобретение) жилья для граждан, проживающих в сельской местности (софинансируемая часть)</t>
  </si>
  <si>
    <t>Количество  семей, улучшивших жилищные условия в рамках реализации мероприятий подпрограммы не менее 2-х ежегодно</t>
  </si>
  <si>
    <t>В 2019 году 5 сельских семей - участников программы улучшили жилищные условия, в том числе 3 молодые семьи.</t>
  </si>
  <si>
    <t>2.1.2.</t>
  </si>
  <si>
    <t>Ввод (приобретение) жилья для граждан, проживающих в сельской местности (несофинансируемая часть)</t>
  </si>
  <si>
    <t>2.3.</t>
  </si>
  <si>
    <t xml:space="preserve">Основное мероприятие 3. Обеспечение содействия  подготовке квалифицированных кадров для предприятий АПК региона.
</t>
  </si>
  <si>
    <t>МРСХ МО,             
предприятия АПК</t>
  </si>
  <si>
    <t>2.3.1.</t>
  </si>
  <si>
    <t>Организация работы по направлению на обучение граждан в целях подготовки квалифицированных кадров для предприятий АПК региона</t>
  </si>
  <si>
    <t>Количество абитуриентов направленных на обучение от Мурманской области не мене 2-х человек ежегодно</t>
  </si>
  <si>
    <t>Подана заявка  в ГАПОУ РК "Сортавальский колледж"  на предоставление 2-х  мест для абитуриентов Мурмнаской области (работников сельхозпредприятий региона). Места предоставлены, по итогам вступительных испытаний абитуриенты зачислены.</t>
  </si>
  <si>
    <t>3.</t>
  </si>
  <si>
    <t>Подпрограмма 3 "Развитие государственной ветеринарной службы Мурманской области"</t>
  </si>
  <si>
    <t>3.1.</t>
  </si>
  <si>
    <r>
      <t>Основное мероприятие 1.  Осуществление регионального государственного ветеринарного надзора и контроля</t>
    </r>
    <r>
      <rPr>
        <b/>
        <sz val="10"/>
        <rFont val="Times New Roman"/>
        <family val="1"/>
      </rPr>
      <t/>
    </r>
  </si>
  <si>
    <t>3.1.1.</t>
  </si>
  <si>
    <t xml:space="preserve">Организация и проведение проверок по исполнению хозяйствующими субъектами требований ветеринарного законодательства  </t>
  </si>
  <si>
    <t>Пресечение и (или) устранение последствий выявленных нарушений требований  законодательства в области ветеринарии</t>
  </si>
  <si>
    <t xml:space="preserve">За 2019 год проведено 77 проверок, из них в соответствии с планом – 9. В связи с выявленными нарушениями требований ветеринарного законодательства выдано 43 предписания, составлено 162 протокола об административных правонарушениях, в том числе на граждан. Назначено  2 предупреждения.  
Наложено административных штрафов на общую сумму 875,5 тыс. руб.  
</t>
  </si>
  <si>
    <t>3.1.2.</t>
  </si>
  <si>
    <t>Регистрация и ведение реестра специалистов в области ветеринарии, занимающихся предпринимательской деятельностью на территории Мурманской области</t>
  </si>
  <si>
    <t>Регистрация в установленные сроки ветеринарных специалистов, осуществляющих предпринимательскую деятельность</t>
  </si>
  <si>
    <t>На 01.01.2020 2 ветеринарных специалиста обратились в Комитет для их  регистрации, которые были зарегистрированы в установленные административным регламентом сроки, в т.ч. 1 ИП - переоформлено свидетельство. Кроме того, проведена аттестация 2 специалистов, осуществляющих электронную ветеринарную сертификацию.</t>
  </si>
  <si>
    <t>3.1.3.</t>
  </si>
  <si>
    <t>Проведение ветеринарно-санитарного обследования объектов, подконтрольных государственной ветеринарной службе Мурманской области</t>
  </si>
  <si>
    <t>Своевременное проведение ветеринарно-санитарных обследований подконтрольных объектов и выдача заключения об их соответствии (не менее 100 ед. в год)</t>
  </si>
  <si>
    <t xml:space="preserve">Проведено 131 ветеринарно-санитарное обследование. Выявлено 3 хозяйствующих субъекта, не соответствующих ветеринарно-санитарным требованиям. </t>
  </si>
  <si>
    <t>3.1.4.</t>
  </si>
  <si>
    <t>Выдача разрешения на вывоз (ввоз) за (в) пределы Мурманской области животных, продукции и грузов, подконтрольных государственной ветеринарной службе, в зависимости от эпизоотической обстановки в соответствии с законодательством Российской Федерации и законодательством Мурманской области в сфере ветеринарии</t>
  </si>
  <si>
    <t xml:space="preserve">Выдача или отказ в выдаче разрешений на вывоз (ввоз) за (в) пределы Мурманской области животных, продукции и грузов, подконтрольных государственной ветеринарной службе (не менее 200 ед. в год) </t>
  </si>
  <si>
    <t xml:space="preserve">Рассмотрено 195 (97,5%) заявлений на выдачу разрешений на вывоз (ввоз) за (в) пределы Мурманской области животных, продукции и грузов, подконтрольных государственной ветеринарной службе. Выдано 186 разрешений, отказано в 9 случаях. </t>
  </si>
  <si>
    <t>3.1.5.</t>
  </si>
  <si>
    <t>Выдача заключения о соответствии (несоответствии) продукции, подконтрольной государственной ветеринарной службе Мурманской области, требованиям законодательства к ее качеству и безопасности</t>
  </si>
  <si>
    <t xml:space="preserve">Подготовка и выдача заключений о соответствии (несоответствии) продукции, подконтрольной государственной ветеринарной службе Мурманской области, требованиям законодательства к ее качеству и безопасности
 </t>
  </si>
  <si>
    <t>Оформлено 34 заключений о соответствии продукции, подконтрольной государственной ветеринарной службе Мурманской области, требованиям законодательства к ее качеству и безопасности. Выдано 9 постановлений о запрещении использования продукции по назначению, в соответствии с которыми направлено на уничтожение 3,89 т рыбной и мясной продукции; 45,4 т рыбной продукции - на утилизацию в корм пушным зверям.</t>
  </si>
  <si>
    <t>3.1.6.</t>
  </si>
  <si>
    <t>Согласование маршрута следования, остановок, перегрузок мест кормления (поения), условий провоза (перегона) животных при транзите их через территорию Мурманской области</t>
  </si>
  <si>
    <t>Своевременное согласование маршрута следования, остановок, перегрузок мест кормления (поения), условий провоза (перегона) животных при транзите их через территорию Мурманской области</t>
  </si>
  <si>
    <t xml:space="preserve">Своевременно согласовано по 51 заявлению, в 9 случаях отказано. </t>
  </si>
  <si>
    <t>3.2.</t>
  </si>
  <si>
    <t>Основное мероприятие 2. Предупреждение и ликвидация болезней животных и проведение ветеринарно-санитарной экспертизы пищевых продуктов животного происхождения</t>
  </si>
  <si>
    <t>Комитет по ветеринарии МО, ГОБВУ</t>
  </si>
  <si>
    <t>3.2.1.</t>
  </si>
  <si>
    <t>Меры по предотвращению заноса и распространения АЧС на территории Мурманской области</t>
  </si>
  <si>
    <t>Благополучие территории Мурманской области по африканской чуме свиней</t>
  </si>
  <si>
    <t>Приобретены ветеринарные препараты для диагностики вируса африканской чумы свиней. Закуплены дезинфицирующие и дератизационные средства; комбинезоны одноразовые, перчатки, мешки, бирки для свиней. На 01.01.2020 обеспечено благополучие региона по АЧС.</t>
  </si>
  <si>
    <t>Исполнение менее 95% в связи с экономией средств по результатам проведения конкурентных процедур</t>
  </si>
  <si>
    <t>3.2.2.</t>
  </si>
  <si>
    <t>Осуществление социальной поддержки ветеринарных специалистов, работающих в сельских населенных пунктах или поселках городского типа</t>
  </si>
  <si>
    <t>Предоставление социальной поддержки 
ветеринарным специалистам, работающим в сельских населенных пунктах или поселках городского типа (компенсация расходов по оплате коммунальных услуг)</t>
  </si>
  <si>
    <t>Осуществлена социальная поддержка 
11 ветеринарным специалистам, работающим в сельских населенных пунктах или поселках городского типа</t>
  </si>
  <si>
    <t>Выплаты (компенсация расходов по оплате коммунальных услуг) производятся согласно фактически представленным документам от работников учреждений</t>
  </si>
  <si>
    <t>3.2.3.</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</si>
  <si>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</si>
  <si>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Обеспечение своевременной оплаты расходов,
 связанных с оплатой проезда и провоза багажа к месту использования отпуска и обратно</t>
  </si>
  <si>
    <t>Произведены выплаты 46 сотрудникам учреждений для оплаты проезда к месту использования отпуска и обратно</t>
  </si>
  <si>
    <t>3.2.4.</t>
  </si>
  <si>
    <t>Субсидия на финансовое обеспечение выполнения государственного задания</t>
  </si>
  <si>
    <t>Проведение: плановых и вынужденных вакцинаций, диагностических и лабораторных исследований на особо опасные болезни животных (птиц) и болезни общие для человека и животных (птиц); ветеринарно-санитарных мероприятий; ветеринарно-санитарной экспертизы сырья и продукции животного происхождения на трихинеллез; учета и контроля за состоянием скотомогильников включая сибиреязвенные; государственного ветеринарного мониторинга остатков запрещенных и вредных веществ в организме живых животных и продуктах животного происхождения; ветеринарных обследований, связанных с содержанием животных; оформление ветеринарных сопроводительных документов.</t>
  </si>
  <si>
    <r>
      <t>Проведено: плановых вакцинаций 65,297 тыс.гол.; диагностических исследований 47816 (в том числе отбор проб), лабораторных исследований на особо опасные болезни животных (птиц) и болезни общие для человека и животных (птиц) - 32152 исследования; ветеринарно-санитарных мероприятий - дезинфекция 145494 кв.м; ветеринарно-санитарной экспертизы сырья и продукции животного происхождения на трихинеллез - 10318</t>
    </r>
    <r>
      <rPr>
        <b/>
        <sz val="10"/>
        <rFont val="Times New Roman"/>
        <family val="1"/>
      </rPr>
      <t xml:space="preserve"> </t>
    </r>
    <r>
      <rPr>
        <sz val="10"/>
        <rFont val="Times New Roman"/>
        <family val="1"/>
      </rPr>
      <t>экспертиз; проведен государственный ветеринарный мониторинг остатков запрещенных и вредных веществ в организме живых животных и продуктах животного происхождения (отобрано 15 проб при плане-15, по которым проведено 110 исследований, при плане 100); проведено 964 ветеринарных обследования, связанных с содержанием животных; оформлено 4436803 шт. ветеринарных сопроводительных документов при плане - 1800000.</t>
    </r>
  </si>
  <si>
    <t xml:space="preserve">Значительное превышение плана по оформлению и выдаче ветеринарных сопроводительных документов связано с тем, что в соответствии с ветеринарным законодательством РФ увеличился перечень товаров, которые подлежат сопровождению электронными ветеринарными сертификатами </t>
  </si>
  <si>
    <t>3.3.</t>
  </si>
  <si>
    <r>
      <t>Основное мероприятие 3. Обеспечение надлежащего материально-технического и санитарного состояния объектов инфраструктуры ветеринарии</t>
    </r>
    <r>
      <rPr>
        <b/>
        <sz val="10"/>
        <rFont val="Times New Roman"/>
        <family val="1"/>
      </rPr>
      <t/>
    </r>
  </si>
  <si>
    <t>3.3.2.</t>
  </si>
  <si>
    <t>Приобретение препаратов, инвентаря, оборудования, автотранспорта для ветеринарных учреждений</t>
  </si>
  <si>
    <t>Создание необходимых условий для выполнения в полном объеме противоэпизоотических и ветеринарно-санитарных мероприятий</t>
  </si>
  <si>
    <t>ГОБВУ "Мурманская облСББЖ": приобретены материальные запасы для осуществления мероприятий в целях профилактики и борьбы с особо опасными заболеваниями животных (перчатки неопреновые (32 пары), шприцы трехкомпонентные, иглодержатели, иглы, пробирки вакуумные с активатором свертывания для исследования сыворотки (19800 шт.), иглодержатели (5000 шт.), иглы двухсторонние (19800 шт.), бирки ушные круглые (10150 шт), пакеты и мешки для утилизации отходов, микрочипы (500 шт.), перчатки нитриловые.
ГОБВУ "Мурманская облветлаборатория" приобретено лабораторное оборудование:  анализатор ртути, ламинарный бокс, микроскоп, рециркуляторы УФ-бактерицидные.</t>
  </si>
  <si>
    <t>3.3.3.</t>
  </si>
  <si>
    <t>Создание, развитие и сопровождение информационных систем в ветеринарных учреждениях и их структурных подразделениях</t>
  </si>
  <si>
    <t>Обеспечение ветеринарных учреждений и их структурных подразделений необходимыми программно-техническими средствами</t>
  </si>
  <si>
    <t xml:space="preserve">Обеспечено сопровождение, обновление, настройка программного обеспечения учреждений. 
</t>
  </si>
  <si>
    <t>3.3.4.</t>
  </si>
  <si>
    <t>Организация работы стационарных или мобильных ветеринарных пунктов в муниципальных образованиях</t>
  </si>
  <si>
    <t xml:space="preserve">Организация работы стационарных или мобильных ветеринарных пунктов, не менее чем в одном отдаленном муниципальном образовании 
</t>
  </si>
  <si>
    <t>Посредством мобильного ветеринарного пункта предоставлены ветеринарные услуги  в следующих отдаленных муниципальных образованиях: п.Видяево, Гаджиево, ЗАТО г. Островной, отд. 3 Североморск, поселки Коашва, Оленья Губа, Лиинахамари, Корзуново, Раякоский.</t>
  </si>
  <si>
    <t>3.4.</t>
  </si>
  <si>
    <r>
      <t xml:space="preserve">Основное мероприятие 4. Регулирование численности безнадзорных животных </t>
    </r>
    <r>
      <rPr>
        <b/>
        <sz val="10"/>
        <rFont val="Times New Roman"/>
        <family val="1"/>
      </rPr>
      <t/>
    </r>
  </si>
  <si>
    <t>Комитет по ветеринарии МО, ОМСУ</t>
  </si>
  <si>
    <t>3.4.1.</t>
  </si>
  <si>
    <t xml:space="preserve">Отлов и содержание безнадзорных животных (субвенция бюджетам муниципальных образований) </t>
  </si>
  <si>
    <t>Обеспечение ОМСУ проведения мероприятий по регулированию численности безнадзорных животных</t>
  </si>
  <si>
    <t>За 2019 год фактически отловлено  4 071 голов животных без владельцев (прогноз на 2019 год - 6 280 голов)</t>
  </si>
  <si>
    <t xml:space="preserve">Межбюджетные трансферты (субвенции) перечислены в соответствии с фактически предоставленными заявками от ОМСУ Мурманской области; 
причины низкого показателя фактического количества отловленных безнадзорных животных по сравнению с прогнозируемым следующие:  -погодные условия в 1 квартале 2019 г.: интенсивные осадки и низкая температура воздуха (животные прячутся); -большое количество объектов закрытого типа, на территории которых доступ закрыт для отлавливающих организаций (в т.ч. воинские части); 
- перезаключение муниципальных контрактов в связи с изменениями законодательства (вступление в силу Закона Мурманской области от 16.07.2019 № 2402-01-ЗМО) 
</t>
  </si>
  <si>
    <t>3.4.2.</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</si>
  <si>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</si>
  <si>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Организация ОМСУ  мероприятий по регулированию численности безнадзорных животных</t>
  </si>
  <si>
    <t>В муниципальных образованиях Мурманской области произведены расходы на оплату труда и начисления на выплаты по оплате труда; приобретены канцелярские товары, оргтехника, офисная мебель.</t>
  </si>
  <si>
    <t xml:space="preserve">Перечисление межбюджетных трансфертов (субвенций) производится в соответствии с фактически поступившими заявками от ОМСУ Мурманской области </t>
  </si>
  <si>
    <t>3.4.3.</t>
  </si>
  <si>
    <t xml:space="preserve">Осуществление контроля за реализацией органами местного самоуправления переданных государственных полномочий по отлову и содержанию безнадзорных животных </t>
  </si>
  <si>
    <t>Ежегодное проведение проверок исполнения ОМСУ переданных государственных полномочий по отлову и содержанию безнадзорных животных в соответствии с утвержденным планом</t>
  </si>
  <si>
    <t>В 2019 году проведены проверки 18 ОМСУ: ЗАТО г. Островной,  г. Мончегорска, г. Апатиты, с.п. Корзуново, с.п. Пушной, с.п. Ловозеро, с.п. Ура-Губа, с.п. Варзуга, с.п. Тулома, ЗАТО п. Видяево, с.п. Междуречье, с.п. Териберка, г. Кандалакша, г.п. Печенга, ЗАТО г. Североморск, г. Полярные Зори, г.п. Мурмаши, ЗАТО г. Заозерск. Главам двух ОМСУ (г. Мончегорск, с.п. Корзуново) были выданы предписания  об устранении выявленных нарушений. Оба предписания исполнены, технические задания к муниципальным контрактам приведены в соответствие с действующим законодательством.</t>
  </si>
  <si>
    <t>4.</t>
  </si>
  <si>
    <t>Подпрограмма 4 «Развитие рыбохозяйственного комплекса»</t>
  </si>
  <si>
    <t>МРСХ МО, рыбодобывающие, рыбоперерабатывающие предприятия, предприятия аквакультуры Мурманской области</t>
  </si>
  <si>
    <t>4.1.</t>
  </si>
  <si>
    <t xml:space="preserve">Основное мероприятие 1. Организация рыболовства в прибрежной зоне и пресноводных объектах области </t>
  </si>
  <si>
    <t>МРСХ МО, ФГБНУ "ПИНРО", рыбодобывающие, рыбоперерабатывающие предприятия Мурманской области, представители коренных малочисленных народов Севера (саами) и их общины</t>
  </si>
  <si>
    <t>4.1.1.</t>
  </si>
  <si>
    <t xml:space="preserve">Осуществление рыбохозяйственных мероприятий в целях сохранения водных биологических ресурсов </t>
  </si>
  <si>
    <t>Проведение очистки береговой полосы водных объектов рыбохозяйственного значения от мусора, протяженностью не менее 10 км в год</t>
  </si>
  <si>
    <t>Заключены 3 договора на оказание услуг по очистке береговой полосы от мусора и акватории водного объекта от брошенных орудий добычи на участках Верхнетуломского водохранилища, озера Солозеро и реки Лотта (с ИП Тимушов Д.С. (договор № 8 от 16.10.2019 на сумму 188 тыс. руб. и договор № 9 от 16.10.2019 на сумму 149,5 тыс. руб.) и ООО «Аква-Сервис» (договор № 10 от 17.10.2019 на сумму 189 тыс. руб.).  Осуществлена очистка частей береговой полосы Верхнетуломского водохранилища протяженностью 3,63 км и акватории площадью 2,18 кв. км</t>
  </si>
  <si>
    <t>нет</t>
  </si>
  <si>
    <t>МРСХ МО</t>
  </si>
  <si>
    <t>Договор № 9 от 16.10.2019 (ИП Тимушов Д.С.) и договор № 10 от 17.10.2019 (ООО «Аква-Сервис») расторгнуты в связи с невозможностью исполнения (ранее установление низкой температуры воздуха, снежного покрова и образование льда на водных объектах)</t>
  </si>
  <si>
    <t>4.1.3.</t>
  </si>
  <si>
    <t>Осуществление организационного и технического обеспечения деятельности Комиссии по определению границ рыбопромысловых участков Мурманской области</t>
  </si>
  <si>
    <t>Подготовка информационных материалов, организация работы Комиссии по определению границ рыбопромысловых участков Мурманской области; проведение не менее 2 заседаний в год</t>
  </si>
  <si>
    <t>Заседания Комиссии по определению границ рыболовных участков (РЛУ) проведены 22.03.2019, 06.08.2019 и 29.11.2019. Рассмотрены проекты границ 25 РЛУ, согласованы 10 РЛУ, отклонены 11, перенесены для рассмотрения на следующем заседании границы 2 РЛУ</t>
  </si>
  <si>
    <t>МРСХ МО, Полярный филиал ФГБНУ "ВНИРО"</t>
  </si>
  <si>
    <t>4.1.4.</t>
  </si>
  <si>
    <t>Согласование перечня рыбопромысловых участков Мурманской области и направление его на утверждение в Правительство Мурманской области</t>
  </si>
  <si>
    <t>Подготовка материалов по проектам границ рыбопромысловых участков, направление их на согласование в федеральный орган исполнительной власти в области рыболовства и подготовка по итогам согласования проекта нормативно-правового акта Правительства Мурманской области об утверждении границ рыбопромысловых участков</t>
  </si>
  <si>
    <t xml:space="preserve">Подготовленные материалы по проектам границ рыбопромысловых участков направлены на согласование в Росрыболовство. Получено согласование Росрыболовства. Подготовлен проект НПА об утверждении Перечня рыболовных участков Мурманской области. Перечень рыболовных участков Мурманской области утвержден постановлением Правительства Мурманской области от 30.12.2019 N 616-ПП </t>
  </si>
  <si>
    <t>4.1.5.</t>
  </si>
  <si>
    <t>Осуществление организационного и технического обеспечения деятельности Территориального рыбохозяйственного совета Мурманской области</t>
  </si>
  <si>
    <t>Обеспечение работы Территориального рыбохозяйственного совета Мурманской области; проведение не менее 1 заседания в год</t>
  </si>
  <si>
    <t>Заседание состоялось 13.09.2019 года. 
В числе принятых решений Минпромразвития МО и МРСХ МО поручено обеспечить рассмотрения вопросов, сдерживающих развитие отрасли, решение которых находится на федеральном уровне, в рамках рабочей группы Росрыболовства по вопросам развития рыбохозяйственного комплекса Мурманской области</t>
  </si>
  <si>
    <t>4.1.8.</t>
  </si>
  <si>
    <t>Выделение пользователям квот (объемов) водных биоресурсов для осуществления промышленного рыболовства в пресноводных объектах области</t>
  </si>
  <si>
    <t xml:space="preserve">Рассмотрение заявок пользователей на предоставление водных биоресурсов; выделение квот (объемов) добычи водных биоресурсов в объеме не менее 50 тонн </t>
  </si>
  <si>
    <t xml:space="preserve">Рассмотрены 34 заявления пользователей на предоставление водных биоресурсов для осуществления промышленного рыболовства в 2019 году. Заключено 97 договоров, на основании которых предоставлено 79,10 тонн водных биоресурсов.
</t>
  </si>
  <si>
    <t>МРСХ МО, рыбодобывающие предприятия Мурманской области</t>
  </si>
  <si>
    <t>4.1.9.</t>
  </si>
  <si>
    <t>Предоставление в пользование рыбопромысловых участков для осуществления промышленного рыболовства в пресноводных объектах и рыболовства в целях обеспечения традиционного образа жизни и осуществления традиционной хозяйственной деятельности коренных малочисленных народов Севера (саами)</t>
  </si>
  <si>
    <t>Проведение не менее 2 конкурсов в год; заключение по итогам конкурсов договоров о предоставлении рыбопромысловых участков</t>
  </si>
  <si>
    <t>В связи с внесёнными изменениями в законодательство в области рыболовства с 01.01.2019 институт рыбопромысловых участков заменен на институт рыболовных участков. С 01.01.2019 конкурсы проводятся в отношении участков, включенных в Перечень рыболовных участков Мурманской области. Перечень рыболовных участков Мурманской области утвержден постановление Правительства Мурманской области от 30.12.2019 N 616-ПП</t>
  </si>
  <si>
    <t>МРСХ МО, рыбодобывающие предприятия Мурманской области, представители коренных малочисленных народов Севера (саами) и их общины</t>
  </si>
  <si>
    <t xml:space="preserve">Минсельхозом России до настоящего времени не внесены соответствующие изменения в Административный регламент органов исполнительной власти субъектов Российской Федерации по предоставлению государственной услуги в сфере переданных полномочий РФ по подготовке и заключению договора пользования рыболовным участком, утверждённый приказом Минсельхоза России от 04.09.2017 № 459
 </t>
  </si>
  <si>
    <t>4.1.10.</t>
  </si>
  <si>
    <t>Подготовка предложений по определению общих допустимых уловов применительно к квотам добычи водных биоресурсов</t>
  </si>
  <si>
    <t>Подготовка и направление в федеральный орган исполнительной власти в области рыболовства материалов и предложений по определению общих допустимых уловов применительно к квотам добычи водных биоресурсов</t>
  </si>
  <si>
    <t>Предложения Мурманской области по определению общих допустимых уловов применительно к квотам добычи водных биоресурсов на 2020 год направлены в Федеральное агентство по рыболовству 04.10.2019 № 13-02/2534-АА</t>
  </si>
  <si>
    <t>МРСХ МО, ФГБНУ "ПИНРО"</t>
  </si>
  <si>
    <t>4.1.11.</t>
  </si>
  <si>
    <t>Выделение пользователям квот (объемов) водных биоресурсов для осуществления любительского и спортивного рыболовства в пресноводных объектах области</t>
  </si>
  <si>
    <t>Рассмотрение заявок пользователей на предоставление водных биоресурсов; выделение квот (объемов) добычи водных биоресурсов в объеме не менее 30 тонн</t>
  </si>
  <si>
    <t xml:space="preserve">Рассмотрены 7 заявлений  пользователей на предоставление водных биоресурсов для организации любительского и спортивного рыболовства в 2019 году. Заключено 123 договора, расторгнут 21 договор; на основании заключённых договоров предоставлено 31,06 тонн водных биоресурсов. </t>
  </si>
  <si>
    <t>4.1.12.</t>
  </si>
  <si>
    <t>Осуществление организационного и технического обеспечения деятельности Комиссии по регулированию добычи анадромных видов рыб в Мурманской области</t>
  </si>
  <si>
    <t>Рассмотрение заявок, организация работы Комиссии по регулированию добычи анадромных видов рыб в Мурманской области;  проведение не менее 1 заседания в год; обеспечение распределения между пользователями квот добычи анадромных видов рыб в объеме не менее 80 тонн в год</t>
  </si>
  <si>
    <t xml:space="preserve">Первое заседание  Комиссии по регулированию добычи анадромных видов рыб в Мурманской области проведено 18.04.2019, на котором установлены меры регулирования рыболовства анадромных видов рыб в 2019 году, определены объемы добычи (вылова) семги для промышленного рыболовства - 17,065 тонны, для традиционного рыболовства коренного малочисленного народа Севера (саами) - 1,2 тонна, для организации любительского и спортивного рыболовства - 61,484 тонны, 500 тонн горбуши для промышленного рыболовства, организации любительского и спортивного рыболовства,   традиционного рыболовства коренного малочисленного народа Севера (саами). Второе заседание проведено 09.09.2019, на котором был распределен дополнительный объем добычи (вылова) семги  в размере 0,5 тонны для организации любительского ис спортивного рыболовства  </t>
  </si>
  <si>
    <t>4.1.13.</t>
  </si>
  <si>
    <t>Распределение квот (объемов) добычи водных биоресурсов для осуществления рыболовства в целях обеспечения традиционного образа жизни и осуществления традиционной хозяйственной деятельности коренных малочисленных народов Севера (саами)</t>
  </si>
  <si>
    <t xml:space="preserve">Рассмотрение заявок на предоставление водных биоресурсов; выделение квот (объемов) добычи водных биоресурсов представителям саами в объеме не менее 375 тонн </t>
  </si>
  <si>
    <t>Приказом Министерства рыбного и сельского хозяйства Мурманской области от 20.12.2019 № 164 представителям КМНС (92 физических лица
и 2 родовые общины) на 2020 год выделено 217,9 тонн водных биоресурсов (треска и пикша) для осуществления традиционного рыболовства в целях обеспечения традиционного образа жизни и осуществления традиционной хозяйственной деятельности (далее – традиционное рыболовство).
Приказом Министерства рыбного и сельского хозяйства Мурманской области от 26.12.2019 № 170 принято решение о предоставлении в пользование представителям КМНС (135 физических лиц и 6 родовых общин) 153,94 тонн пресноводных водных биоресурсов, общий допустимый улов которых не устанавливается, для осуществления традиционного рыболовства в 2020 году.</t>
  </si>
  <si>
    <t>МРСХ МО, представители коренных малочисленных народов Севера (саами) и их общины</t>
  </si>
  <si>
    <t>4.2.</t>
  </si>
  <si>
    <t>Основное мероприятие 2. Оказание государственной поддержки предприятиям региона, осуществляющим береговую переработку водных биоресурсов</t>
  </si>
  <si>
    <t>1.Число рыбоперерабатывающих организаций, получивших государственную финансовую поддержку
2. Объем введенных мощностей на объектах рыбопереработки, построенных (реконструированных, модернизированных) с государственной поддержкой</t>
  </si>
  <si>
    <t>МРСХ МО, рыбоперерабатывающие предприятия Мурманской области</t>
  </si>
  <si>
    <t>4.2.1.</t>
  </si>
  <si>
    <t>Предоставление субсидии на возмещение части затрат на уплату процентов по кредитным договорам предприятиям, осуществляющим переработку водных биоресурсов или создание береговых производственных мощностей по переработке водных биоресурсов</t>
  </si>
  <si>
    <t xml:space="preserve">Предоставление государственной финансовой поддержки в форме субсидии не менее 3 береговым рыбоперерабатывающим предприятиям региона </t>
  </si>
  <si>
    <t>Субсидии предоставлены 3 организациям береговой рыбопереработки на возмещение затрат по кредитам, привлеченным на закупку сырья и вспомогательных материалов</t>
  </si>
  <si>
    <t>4.2.2.</t>
  </si>
  <si>
    <t>Осуществление проверки соблюдения рыбоперерабатывающими предприятиями  условий, целей и порядка предоставления субсидий на возмещение части затрат на уплату процентов по кредитам на закупку сырья и вспомогательных материалов</t>
  </si>
  <si>
    <t>Рассмотрение документов, предоставленных береговыми рыбоперерабатывающими предприятиями, на предмет соблюдения условий, целей и порядка субсидирования</t>
  </si>
  <si>
    <t>Осуществлена проверка соблюдения условий, целей и порядка субсидирования по 6 кредитным договорам. Проверены 16 расчетов размера субсидии и документы к ним, поступившие от 3 организаций</t>
  </si>
  <si>
    <t>4.3.</t>
  </si>
  <si>
    <t>Основное мероприятие 3. 
Содействие в улучшении инвестиционного климата для субъектов рыбохозяйственного комплекса</t>
  </si>
  <si>
    <t>1. Объем введенных мощностей на объектах береговой рыбопереработки, построенных (реконструированных, модернизированных) с государственной поддержкой.
2. Объем введенных мощностей на объектах, реализуемых в рамках инвестиционных проектов, направленных на развитие товарной аквакультуры, построенных (реконструированных, модернизированных) с государственной поддержкой</t>
  </si>
  <si>
    <t xml:space="preserve">МРСХ МО, предприятия рыбохозяйственного комплекса Мурманской области </t>
  </si>
  <si>
    <t>4.3.1.</t>
  </si>
  <si>
    <t xml:space="preserve">Обеспечение взаимодействия с федеральными органами государственной власти и рыбопромысловыми и рыбоперерабатывающими организациями по использованию механизмов государственной поддержки инвестиционной деятельности </t>
  </si>
  <si>
    <t>Методологическое и информационное содействие предприятиям рыбохозяйственного комплекса Мурманской области в реализации механизмов государственной поддержки, направленных на стимулирование инвестиций в рыбную отрасль</t>
  </si>
  <si>
    <t>Осуществлялось обновление информации на сайте Министерства о существующих мерах господдержки инвестиционной деятельности. 
По результатам рассмотрения проектов федеральных законов, связанных с оказанием господдержки в АЗРФ, направлены предложения о распространении предусмотренных преференций на инвесторов в сфере рыбоводства (от 20.05.2019 № 13-02/1233-АА).
В Минпромторг России направлены предложении в Правила субсидирования строительства судов рыбопромыслового флота, учитывающие интересы прибрежных рыбопромышленников Мурманской области (от 05.08.2019 № 01/244-ОК).
Сформированы и направлены в АО "Корпорация развития Мурманской области" предложения для формирования единого перечня объектов, реализация которых возможна с применением механизмов ГЧП на территории Мурманской области (от 30.08.2019 № 13-02/2464-АА)</t>
  </si>
  <si>
    <t>4.3.2.</t>
  </si>
  <si>
    <t>Мониторинг реализации инвестиционных проектов по развитию рыбохозяйственного комплекса на территории Мурманской области</t>
  </si>
  <si>
    <t>Подготовка и предоставление в федеральный орган исполнительной власти в области рыболовства, органы исполнительной власти Мурманской области материалов о ходе реализации приоритетных инвестиционных проектов, направленных на развитие рыбохозяйственного комплекса региона</t>
  </si>
  <si>
    <t>Материалы о ходе реализации инвестиционных проектов в рыбохозяйственном комплексе региона подготовлены и предоставлены в Минэкономразвития МО (от 02.07.2019 №13/2341) и в Минпромразвития МО (от 14.02.2019 №13-02/408-АА; от 05.06.2019-АИ), Росрыболовство (от 29.01.2019 № 13-02/229-АИ)</t>
  </si>
  <si>
    <t>4.3.3.</t>
  </si>
  <si>
    <t>Обеспечение взаимодействия с предприятиями рыбохозяйственного комплекса, использующими региональные налоговые льготы, для проведения оценки эффективности региональных налоговых льгот</t>
  </si>
  <si>
    <t>Доля организаций, предоставивших сведения для проведения оценки эффективности региональных налоговых льгот, в общем количестве организаций рыбохозяйственного комплекса, воспользовавшихся льготой, составит не менее 
60 %</t>
  </si>
  <si>
    <t xml:space="preserve">Доля организаций, предоставивших сведения для проведения оценки эффективности региональных налоговых льгот, в общем количестве организаций рыбохозяйственного комплекса, воспользовавшихся льготой, составила 100 % 
</t>
  </si>
  <si>
    <t>4.3.4.</t>
  </si>
  <si>
    <t>Обеспечение взаимодействия с предприятиями рыбохозяйственного комплекса для формирования прогноза потребности в кадрах в рыбной отрасли, в том числе для реализации инвестиционных проектов в рыбохозяйственном комплексе</t>
  </si>
  <si>
    <t>Формирование и направление в уполномоченные по вопросам образования и занятости населения органы государственной власти Мурманской области информации о планировании объемов подготовки рабочих и специалистов в образовательных организациях среднего и высшего профессионального образования по направлениям, соответствующим инвестиционным проектам организаций рыбохозяйственного комплекса Мурманской области</t>
  </si>
  <si>
    <t xml:space="preserve">Осуществляется взаимодействие с предприятиями рыбохозяйственного комплекса для определения дополнительной потребности в подготовке специалистов для рыбохозяйственного комплекса региона, сформирован и и направлен в Минобрнауки МО проект контрольных цифр подготовки рабочих и специалистов рыбной отрасли в образовательных организациях среднего и высшего профессионального образования </t>
  </si>
  <si>
    <t>4.3.6.</t>
  </si>
  <si>
    <t>Участие в организации ярморочно-выставочных мероприятий, конкурсов по различным направлениям деятельности предприятий рыбопромышленного комплекса, проводимых на территории Мурманской области и за ее пределами</t>
  </si>
  <si>
    <t>Продвижение на рынке продукции рыбной промышленности области, развитие рыбохозяйственного кластера</t>
  </si>
  <si>
    <t>Совместно с Минэкономразвития МО подготовлена и проведена  VI Международная конференция «Рыболовство в Арктике: современные вызовы, международные практики, перспективы».
Принято участие в реализации регионального проекта "Наша рыба", выявлены положительные практики и проблемы при организации и проведении Рыбной ярмарки, а также пути их решения.  
Принято участие в составе региональной комиссии   по качеству в ежегодном региональном конкурсе "Лучшие товары и услуги Мурманской области - 2019". Принято решение о создании промышленно-пищевого кластера, куда войдут предприятия рыбохозяйственного комплекса  (мероприятие 5.1.2)</t>
  </si>
  <si>
    <t>МРСХ МО, предприятия рыбохозяйственного комплекса Мурманской области и их некоммерческие объединения</t>
  </si>
  <si>
    <t>4.4.</t>
  </si>
  <si>
    <t>Основное мероприятие 4. Проведение мониторинга состояния рыбопромышленного комплекса</t>
  </si>
  <si>
    <t>4.4.1.</t>
  </si>
  <si>
    <t>Мониторинг цен производителей рыбной продукции Мурманской области</t>
  </si>
  <si>
    <t>Сбор данных о текущих ценах на рыбопродукцию для внесения в систему мониторинга и прогнозирования продовольственной безопасности Российской Федерации</t>
  </si>
  <si>
    <t xml:space="preserve">Осуществлялся сбор данных о текущих ценах на рыбопродукцию производителей Мурманской области, обеспечен ввод данных в систему мониторинга </t>
  </si>
  <si>
    <t>4.4.2.</t>
  </si>
  <si>
    <t xml:space="preserve">Мониторинг объектов производства (выращивания) и реализации продукции промышленного рыбоводства </t>
  </si>
  <si>
    <t>Ежеквартальный сбор сведений организаций аквакультуры и ввод сводной информации по региону в систему государственного информационного обеспечения в сфере сельского хозяйства в части рыбоводства</t>
  </si>
  <si>
    <t>Осуществлен сбор, анализ и обобщение сведений организаций аквакультуры Мурманской области о производстве (выращивании) и реализации продукции промышленного рыбоводства за 2018 год, январь-март 2019 года, январь-июнь 2019 года и январь-сентябрь 2019 года. Информация  внесена а в систему государственного информационного обеспечения в сфере сельского хозяйства Минсельхоза России в части рыбоводства</t>
  </si>
  <si>
    <t>4.4.3.</t>
  </si>
  <si>
    <t xml:space="preserve">Подготовка материалов для разработки среднесрочного и долгосрочного прогнозов социально-экономического развития региона в сфере рыбохозяйственного комплекса </t>
  </si>
  <si>
    <t xml:space="preserve">Своевременное представление в уполномоченный орган государственной власти Мурманской области в сфере прогнозирования обоснованных прогнозов развития рыбохозяйственного комплекса в соответствии с порядком, утвержденным Правительством Мурманской области </t>
  </si>
  <si>
    <t>Сформирован и представлен в Минэкономразвития МО предварительный и уточненный прогноз развития рыбохозяйственного комплекса  на среднесрочный период до 2024 года</t>
  </si>
  <si>
    <t>4.4.4.</t>
  </si>
  <si>
    <t>Мониторинг реализации мероприятий, осуществляемых в рыбохозяйственном комплексе региона</t>
  </si>
  <si>
    <t>Подготовка и предоставление в установленные сроки  информации в федеральные и региональные органы государственной власти о реализации мероприятий в рыбохозяйственном комплексе Мурманской области</t>
  </si>
  <si>
    <t>Подготовлена и направлена информация о мероприятиях в сфере рыбохозяйственного комплекса в рамках реализации планов развития региона в Минэкономразвития МО, Минпромразвития МО, полномочному представителю Президента РФ в СЗФО, Росрыболовство</t>
  </si>
  <si>
    <t>4.4.5.</t>
  </si>
  <si>
    <t>Мониторинг социально-экономического положения градо- и поселкообразующих организаций рыбохозяйственного комплекса</t>
  </si>
  <si>
    <t>Ежеквартальный сбор, анализ и ввод в Информационно-аналитическую систему Мурманской области данных о социально-экономическом положении градо- и поселкообразующих организаций</t>
  </si>
  <si>
    <t>Осуществлен сбор, анализ и ввод в Информационно-аналитическую систему Мурманской области данных о социально-экономическом положении градо- и поселкообразующих организаций рыбохозяйственного комплекса за 2018 год, I квартал 2019 года, I полугодие 2019 года и за 9 месяцев 2019 года.</t>
  </si>
  <si>
    <t>4.5.</t>
  </si>
  <si>
    <t>Основное мероприятие 5. Осуществление государственной поддержки субъектов аквакультуры</t>
  </si>
  <si>
    <t>МРСХ МО, предприятия аквакультуры Мурманской области</t>
  </si>
  <si>
    <t>4.5.1.</t>
  </si>
  <si>
    <t>Предоставление субсидии  сельскохозяйственным товаропроизводителям на возмещение части процентной ставки по кредитам, полученным в российских кредитных организациях, на развитие аквакультуры (рыбоводство)</t>
  </si>
  <si>
    <t xml:space="preserve">Предоставление государственной финансовой поддержки в форме субсидии не менее 2 предприятиям аквакультуры региона </t>
  </si>
  <si>
    <t xml:space="preserve">Подписано соглашение о предоставлении средств федерального бюджета (от 13.02.2018 № 076-09-2019-002). Подготовлены и утверждены изменения в Правила субсидирования (ППМО от 11.04.2019 № 160-ПП).  Предоставлены субсидии двум рыбоводным организациям по 8 кредитным договорам </t>
  </si>
  <si>
    <t xml:space="preserve">Значительное снижение ключевой ставки ЦБ РФ на дату выплаты субсидии, исходя из которой определяется размер субсидии, по сравнению со значением, использованным при планировании. Не просубсидированы затраты на уплату процентов по траншам кредитной линии, использованным на предоплату по незавершенным поставкам рыбопосадочного материала </t>
  </si>
  <si>
    <t>4.5.2.</t>
  </si>
  <si>
    <t>Осуществление проверки соблюдения условий, целей и порядка предоставления субсидий сельскохозяйственным товаропроизводителям на возмещение части процентной ставки по кредитам, полученным в российских кредитных организациях,  на развитие аквакультуры (рыбоводство)</t>
  </si>
  <si>
    <t xml:space="preserve">Рассмотрение документов, предоставленных предприятиями аквакультуры, на предмет соблюдения условий, целей и порядка субсидирования </t>
  </si>
  <si>
    <t>Проверены документы, поступившие от 2 организаций, на предмет соблюдения условий, целей и порядка субсидирования по 5 кредитным договорам, проверены 53 расчетов размера субсидии</t>
  </si>
  <si>
    <t>4.5.3.</t>
  </si>
  <si>
    <t>Осуществление организационного и технического обеспечения деятельности Комиссии по определению границ рыбоводных участков Мурманской области</t>
  </si>
  <si>
    <t>Прием и рассмотрение заявок, организация работы Комиссии по определению границ рыбоводных участков Мурманской области; проведение не менее 1 заседания в год</t>
  </si>
  <si>
    <t>Организованы три заседания Комиссии по определению границ рыбоводных участков Мурманской области (08.10.2019, 03.12.2019, 24.12.2019). На заседаниях рассмотрены границы 6 участков, согласованы границы 1 участка, отклонены границы 3 участков, отменены границы 2 ранее сформированных участков. 
Участие в заседании Комиссии по определению границ рыбоводных участков Мурманской области, организованной Баренцево-Беломорским ТУ Росрыболовства (24.04.2019). На заседании рассмотрено 5 проектов границ РВУ, 1 границы сформированного РВУ. По итогам согласованы границы 2 РВУ, не согласованы границы 3 РВУ, в отношении 1 РВУ принято решение об отмене границ.</t>
  </si>
  <si>
    <t>4.5.4.</t>
  </si>
  <si>
    <t>Осуществление организационного и технического обеспечения деятельности рабочей группы по развитию аквакультуры Мурманской области</t>
  </si>
  <si>
    <t>Подготовка информационных и аналитических материалов, обеспечение взаимодействия с организациями аквакультуры по вопросам правоприменения в сфере рыбоводства, выработка решений по проблемным вопросам; проведение не менее 1 заседания в год</t>
  </si>
  <si>
    <t xml:space="preserve">Проведено одно заседание рабочей группы (30.12.2019), на котором рассмотрены вопросы реализации на территории Мурманской области Федерального закона от 25.07.2011 № 260-ФЗ «О государственной поддержке в сфере сельскохозяйственного страхования и о внесении изменений в Федеральный закон «О развитии сельского хозяйства» в части сельскохозяйственного страхования объектов товарной аквакультуры (товарного рыбоводства), а также Федерального закона от 27.12.2019 № 502-ФЗ «О внесении изменений в Земельный кодекс Российской Федерации и Федеральный закон «Об аквакультуре (рыбоводстве) и о внесении изменений в отдельные законодательные акты Российской Федерации». </t>
  </si>
  <si>
    <t>4.6.</t>
  </si>
  <si>
    <t>Основное мероприятие 6. 
Осуществление мер по сохранению и пополнению запасов лососевых видов рыб</t>
  </si>
  <si>
    <t xml:space="preserve">МРСХ МО, научные организации, предприятия аквакультуры </t>
  </si>
  <si>
    <t>4.6.1.</t>
  </si>
  <si>
    <t xml:space="preserve">Осуществление мероприятий по искусственному воспроизводству ценных видов водных биоресурсов </t>
  </si>
  <si>
    <t>Проведение работ по отсадке производителей водных биоресурсов, отбору половых продуктов, закладке икры, выращиванию молоди рыб и ее выпуску в естественные водоемы Мурманской области в количестве не менее 561,0 тыс. экз.</t>
  </si>
  <si>
    <t>Произведен выпуск молоди атлантического лосося (семги) генерации 2017 года в количестве 90 тыс. шт. в реку Умба бассейн Белого моря. Произведен выпуск сига (пресноводная жилая форма) в Княжегубское водохранилище в объеме 471 тыс. шт.
 Произведено мечение выращенной и подлежащей выпуску молоди лососевых в количестве 140 тыс. шт.</t>
  </si>
  <si>
    <t>МРСХ МО, Мурманский филиал ФГБУ "Главрыбвод"</t>
  </si>
  <si>
    <t>4.7.</t>
  </si>
  <si>
    <t>Региональный проект «Экспорт продукции АПК»</t>
  </si>
  <si>
    <t>Объем экспорта рыбы и морепродуктов (в 2019 году - 1080 млн. долл. США)</t>
  </si>
  <si>
    <t xml:space="preserve"> Утвержден сбалансированный план по достижению целевых показателей экспорта рыбы и морепродуктов с прилагаемым планом опережающего экспортного развития (приказ Минрыбсельхоза МО от 29.03.2019 № 42). 06.09.2019 подписано соглашение о реализации регионального проекта «Экспорт продукции АПК» на территории Мурманской области № 082-2019-T20035-1.</t>
  </si>
  <si>
    <t>5.</t>
  </si>
  <si>
    <t>Подпрограмма 5 «Обеспечение реализации государственной  программы Мурманской области «Развитие рыбного и сельского хозяйства, регулирование рынков сельскохозяйственной продукции, сырья и продовольствия»</t>
  </si>
  <si>
    <t>5.1.</t>
  </si>
  <si>
    <t>Основное мероприятие 1. Обеспечение реализации государственных функций и предоставления государственных услуг в сфере рыбного, сельского хозяйства, пищевой и перерабатывающей промышленности, регулирования рынка сельскохозяйственной продукции, сырья и продовольствия</t>
  </si>
  <si>
    <t>5.1.1.</t>
  </si>
  <si>
    <t>Обеспечение реализации государственных функций и представления государственных услуг Министерством рыбного и сельского хозяйства Мурманской области</t>
  </si>
  <si>
    <t>Финансовое обеспечение реализации 61 функции Министерства рыбного и сельского хозяйства Мурманской области и предоставления 6 государственных услуг Министерством рыбного и сельского хозяйства Мурманской области</t>
  </si>
  <si>
    <t>Обеспечение финансирования реализации 61 функции Министерства рыбного и сельского хозяйства Мурманской области и предоставления 6 государственных услуг Министерством рыбного и сельского хозяйства Мурманской области</t>
  </si>
  <si>
    <t>5.1.2.</t>
  </si>
  <si>
    <t>Участие в формировании программы развития производственно-пищевого кластера</t>
  </si>
  <si>
    <t>Проведение предварительных совещаний для обсуждения вопросов формирования программы развития производственно-пищевого кластера. Предоставление статистических и информационно-аналитических материалов основному разработчику программы развития производственно-пищевого кластера</t>
  </si>
  <si>
    <t>Проведены совещания для обсуждения вопросов формирования программы развития производственно-пищевого кластера. Предоставлены статистических и информационно-аналитических материалов основному разработчику программы развития производственно-пищевого кластера. Подготовден проект распоряжения Правительства Мурманской области "Об утверждении программы развития производственно-пищевого кластера"</t>
  </si>
  <si>
    <t>5.2.</t>
  </si>
  <si>
    <t>Основное мероприятие 2. Обеспечение реализации государственных функций и оказания государственных услуг в сфере ветеринарии</t>
  </si>
  <si>
    <t>5.2.1.</t>
  </si>
  <si>
    <t>Обеспечение реализации государственных функций и предоставления государственных услуг Комитетом по ветеринарии Мурманской области</t>
  </si>
  <si>
    <t>Таблица № 11б</t>
  </si>
  <si>
    <t>Информация о ходе работ на объектах капитального строительства за 2019 год</t>
  </si>
  <si>
    <t>№ п/п</t>
  </si>
  <si>
    <t>Государственная программа, подпрограмма, объект капитального строительства*</t>
  </si>
  <si>
    <t>Соисполнитель (ГРБС), заказчик-застройщик</t>
  </si>
  <si>
    <t>Проектная мощность</t>
  </si>
  <si>
    <t>Сроки выполнения работ</t>
  </si>
  <si>
    <t>Общая стоимость объекта**, тыс. рублей</t>
  </si>
  <si>
    <t>Источник финансирования</t>
  </si>
  <si>
    <t>Кассовые расходы по состоянию на 01.01.2019, тыс. рублей</t>
  </si>
  <si>
    <t>Стоимость работ, выполненных по состоянию на 01.01.2019, тыс. рублей</t>
  </si>
  <si>
    <t>Предусмотрено программой на 2019 год**, тыс. рублей</t>
  </si>
  <si>
    <t>Кассовые расходы, тыс. рублей</t>
  </si>
  <si>
    <t>Выполнено за счет средств, предусмотренных на 2019 год, тыс. рублей</t>
  </si>
  <si>
    <t>Выполнено за счет средств, не использованных на 01.01.2019, тыс. рублей</t>
  </si>
  <si>
    <t xml:space="preserve">Степень выполнения***, % </t>
  </si>
  <si>
    <t>Техническая готовность объекта****, %</t>
  </si>
  <si>
    <t>Остаточная стоимость*****, тыс. рублей</t>
  </si>
  <si>
    <t xml:space="preserve">Краткая характеристика работ, выполненных за отчетный период, причины отставания </t>
  </si>
  <si>
    <t>Государственная программа 10 "Развитие рыбного и сельского хозяйства, регулирование рынков сельскохозяйственной продукции, сырья и продовольствия"</t>
  </si>
  <si>
    <t xml:space="preserve">ОБ </t>
  </si>
  <si>
    <t xml:space="preserve">ФБ </t>
  </si>
  <si>
    <t>Подпрограмма 2 «Устойчивое развитие сельских территорий Мурманской области»</t>
  </si>
  <si>
    <t>МРСХ МО, АСП Тулома Кольского района</t>
  </si>
  <si>
    <t xml:space="preserve">2017 (разработка ПСД), 2018 (получение положительного заключения государственной экспертизы), 2019 - 2020 (строительство)
</t>
  </si>
  <si>
    <t>Таблица № 11в</t>
  </si>
  <si>
    <t>Сведения о достижении значений показателей государственной программы в 2019 году*</t>
  </si>
  <si>
    <t>Государственная программа, подпрограмма, показатель</t>
  </si>
  <si>
    <t>Ед. изм.</t>
  </si>
  <si>
    <t>Направленность</t>
  </si>
  <si>
    <t>Значение показателя</t>
  </si>
  <si>
    <t>Степень достижения показателя (ДП)**</t>
  </si>
  <si>
    <t>Динамика значения показателя по сравнению с предшествующим годом (Дин)**</t>
  </si>
  <si>
    <t>Причины отклонения от плана и (или) отсутствия положительной динамики***</t>
  </si>
  <si>
    <t>Предлагаемые меры по улучшению значений показателя</t>
  </si>
  <si>
    <t>Соисполнитель, ответственный за выполнение показателя</t>
  </si>
  <si>
    <t>Степень достижения показателя для расчета К1****</t>
  </si>
  <si>
    <t>Динамика значения показателя для расчета К2****</t>
  </si>
  <si>
    <t>2018 год</t>
  </si>
  <si>
    <t>2019 год</t>
  </si>
  <si>
    <t>факт</t>
  </si>
  <si>
    <t>план</t>
  </si>
  <si>
    <t>Государственная программа Мурманской области "Государственная программа Мурманской области "Развитие рыбного и сельского хозяйства, регулирование рынков сельскохозяйственной продукции, сырья и продовольствия"</t>
  </si>
  <si>
    <t>-</t>
  </si>
  <si>
    <t>0.1</t>
  </si>
  <si>
    <t>Индекс производства продукции сельского хозяйства в хозяйствах всех категорий (в сопоставимых ценах)</t>
  </si>
  <si>
    <t>%</t>
  </si>
  <si>
    <t>ö</t>
  </si>
  <si>
    <t>Снижение динамики по сравнению с 2018 годом, а также невыполнение установленного плана связано с уменьшением производства молока в хозяйствах всех категорий, в связи с сокращением поголовья дойного стада ООО "Молочная ферма "Полярная звезда" и СХПК "Тундра"</t>
  </si>
  <si>
    <t>0.2</t>
  </si>
  <si>
    <t>Уровень участия муниципальных районов Мурманской области в реализации мероприятий по устойчивому развитию сельских территорий</t>
  </si>
  <si>
    <t>Участие в подпрограмме приняли только 3 муниципальных района Мурманской области из 7-ми. Поддержка в части предоставления жилья имеет заявительный характер и осуществляется в порядке очередности, утверждаемой муниципалитетами. В 2019 году в очередь по предоставлению жилья попали граждане только из 3-х муниципалитетов.</t>
  </si>
  <si>
    <t>0.3</t>
  </si>
  <si>
    <t>Количество случаев заболевания людей болезнями от продукции животного происхождения, подлежащей ветеринарно-санитарной экспертизе</t>
  </si>
  <si>
    <t>ед.</t>
  </si>
  <si>
    <t>ø</t>
  </si>
  <si>
    <t>−</t>
  </si>
  <si>
    <t>Комитет по ветеринарии Мурманской области</t>
  </si>
  <si>
    <t>0.4</t>
  </si>
  <si>
    <t>Объем производства филе рыбного мороженого предприятиями береговой переработки Мурманской области</t>
  </si>
  <si>
    <t>Тысяча тонн</t>
  </si>
  <si>
    <t xml:space="preserve">Создание новых береговых рыбоперерабатывающих мощностей, в том числе с господдержкой инвестдеятельности в форме предоставления дополнительных квот на добычу водных биоресурсов </t>
  </si>
  <si>
    <t>0.5</t>
  </si>
  <si>
    <t>Объем производства продукции товарной аквакультуры</t>
  </si>
  <si>
    <t>Значительный объем биомассы на начало отчетного года в связи с благоприятными погодными условиями для роста рыб, сложившимися в предшествующем году. Низкий уровень отхода (гибели) рыбы, сложившийся в рыбоводных хозяйствах</t>
  </si>
  <si>
    <t>Подпрограмма 1 «Подпрограмма 1 «Развитие агропромышленного комплекса»</t>
  </si>
  <si>
    <t xml:space="preserve">Среднемесячная заработная плата работников сельского хозяйства, работающих на предприятиях, являющихся получателями государственной поддержки (без субъектов малого предпринимательства)
</t>
  </si>
  <si>
    <t>рублей</t>
  </si>
  <si>
    <t>Увеличение МРОТ работникам Крайнего Севера</t>
  </si>
  <si>
    <t>Индекс производства продукции растениеводства (в сопоставимых ценах)</t>
  </si>
  <si>
    <t xml:space="preserve">Неблагоприятные климатические условия в отчетном году </t>
  </si>
  <si>
    <t>Рентабельность сельскохозяйственных организаций (с учетом субсидий)</t>
  </si>
  <si>
    <t>Доля самоходных транспортных средств (тракторы, автомобили) со сроком эксплуатации более 10 лет в структуре парка сельхозтехники</t>
  </si>
  <si>
    <t>Производство скота и птицы на убой в хозяйствах всех категорий (в живом весе)</t>
  </si>
  <si>
    <t>тыс. тонн</t>
  </si>
  <si>
    <t>1.6.</t>
  </si>
  <si>
    <t>Производство молока в сельскохозяйственных организациях, крестьянских (фермерских) хозяйствах, включая индивидуальных предпринимателей</t>
  </si>
  <si>
    <t>1.7.</t>
  </si>
  <si>
    <t>Посевная площадь кормовых культур по сельскохозяйственным организациям, крестьянским (фермерским) хозяйствам, включая индивидуальных предпринимателей, в районах Крайнего Севера и приравненных к ним местностях</t>
  </si>
  <si>
    <t>тыс. гектаров</t>
  </si>
  <si>
    <t>=</t>
  </si>
  <si>
    <t xml:space="preserve"> К сельхозтоваропроизводителям, не выполнившим показатели, предъявлены штрафные санкции. Ведется работа по устранению причин невыполнения показателя, а именно, ведется работа по увеличению государственной поддержки в части ставки субсидии на молоко, что позволит улучшить финансовое положение предприятий, субсидируется техника. Проводится разъяснительная работа с предприятиями.
</t>
  </si>
  <si>
    <t>1.8.</t>
  </si>
  <si>
    <t>Размер посевных площадей, занятых зерновыми, зернобобовыми и кормовыми сельскохозяйственными культурами</t>
  </si>
  <si>
    <t>В 2019 году обработана большая площадь посевных площадей, чем планировалось.</t>
  </si>
  <si>
    <t>1.9.</t>
  </si>
  <si>
    <t>Поголовье северных оленей в сельскохозяйственных организациях, крестьянских (фермерских) хозяйствах, включая индивидуальных предпринимателей</t>
  </si>
  <si>
    <t>тыс. голов</t>
  </si>
  <si>
    <t>1.10.</t>
  </si>
  <si>
    <t>Племенное условное маточное поголовье сельскохозяйственных животных</t>
  </si>
  <si>
    <t>1.12.</t>
  </si>
  <si>
    <t>Количество новых постоянных рабочих мест, созданных в крестьянских (фермерских) хозяйствах, осуществивших проекты создания и развития своих хозяйств с помощью средств государственной поддержки</t>
  </si>
  <si>
    <t>единиц</t>
  </si>
  <si>
    <t>Не освоен один грант на поддержку начинающих фермеров (основная причина не освоения средств грантовой поддержки является отсутствие заявителей, соответствующих критериям отбора)</t>
  </si>
  <si>
    <t xml:space="preserve">Создана АНО ЦК в рамках нацпроекта, работающая с личными подсобными хозяйствами и фермерами </t>
  </si>
  <si>
    <t>1.13.</t>
  </si>
  <si>
    <t>Прирост объема сельскохозяйственной продукции, произведенной индивидуальными предпринимателями и крестьянскими (фермерскими) хозяйствами, получившими средства государственной поддержки, к году, предшествующему году предоставления субсидии</t>
  </si>
  <si>
    <t>Низкая динамика значения показателя по сравнению с предшествующим годом в связи с некорректной методикой расчета значения показателя МСХ России за 2018 год</t>
  </si>
  <si>
    <t>методика расчета откорректирована</t>
  </si>
  <si>
    <t xml:space="preserve"> 1.14</t>
  </si>
  <si>
    <t>Количество вовлеченных в субъекты малого и среднего предпринимательства, осуществляющих деятельность в сфере сельского хозяйства, в том числе за счет средств государственной поддержки, в рамках федерального проекта "Система поддержки фермеров и развитие сельской кооперации"</t>
  </si>
  <si>
    <t xml:space="preserve"> -</t>
  </si>
  <si>
    <t>Подпрограмма 2 ««Устойчивое развитие сельских территорий Мурманской области» на 2014 - 2017 годы и на период до 2020 года»</t>
  </si>
  <si>
    <t>Ввод (приобретение) жилья для граждан, проживающих в сельской местности, в том числе для молодых семей и молодых специалистов</t>
  </si>
  <si>
    <t>кв. м.</t>
  </si>
  <si>
    <t xml:space="preserve">Увеличение значения показателя 2019 года связано с тем, что гражданами-участниками мероприятий приобреталось жилье меньшей стоимостью и большей площадью за счет вложения собственных средств (в 2 раза больше запланированных) </t>
  </si>
  <si>
    <t>2.2.</t>
  </si>
  <si>
    <t>Ввод (приобретение) жилья для молодых семей и молодых специалистов, проживающих в сельской местности</t>
  </si>
  <si>
    <t>Увеличение значения показателя 2019 года связано с тем, что гражданами-участниками мероприятий приобреталось жилье меньшей стоимостью и большей площадью за счет вложения собственных средств (в 2 раза больше запланированных)</t>
  </si>
  <si>
    <t>Прирост сельского населения, обеспеченного учреждениями культурно-досугового типа, к уровню 2016 года (нарастающим итогом)</t>
  </si>
  <si>
    <t>тыс. чел.</t>
  </si>
  <si>
    <t>2.5.</t>
  </si>
  <si>
    <t>Количество предприятий АПК, направивших специалистов на обучение</t>
  </si>
  <si>
    <t>Подпрограмма 3 «Развитие государственной ветеринарной службы Мурманской области»</t>
  </si>
  <si>
    <t>Доля устраненных нарушений ветеринарного законодательства в сфере предупреждения карантинных болезней и оборота продукции животного происхождения</t>
  </si>
  <si>
    <t>В 2019 году по выявленным нарушениям требований ветеринарного законодательства выдано 43 предприсания для устранения нарушений, 40 из которых на 01.01.2020 года выполнены, что сотавило 93%.</t>
  </si>
  <si>
    <t>В соответствии с изменениями ветеринарного законодательства с 01.01.2020 региональный государственный ветеринарный надзор осуществляется федеральными органами (Россельхознадзором), неисполненные в 2019 году  предписания переданы в ТУ Россельхознадзора по МО</t>
  </si>
  <si>
    <t>Количество случаев возникновения очагов особо опасных болезней животных</t>
  </si>
  <si>
    <t>Доля выявленной некачественной и опасной пищевой продукции животного происхождения при проведении ветеринарно-санитарной экспертизы</t>
  </si>
  <si>
    <t>В 2019 году ветеринарно-санитарной экспертизе подвергнуто 596 516,518 т поступившей в регион пищевой продукции животного происхождения, из которой выявлено 357,575 т некачественной и опасной, что сотавило 0,06%. Необходимо отметить ежегодное увеличение в регионе оборота пищевой продукции животного происхождения.</t>
  </si>
  <si>
    <t>Темп роста/снижения числа случаев возникновения очагов заразных болезней животных (к предыдущему году)</t>
  </si>
  <si>
    <t xml:space="preserve">В 2019 году выявлен 1 случай возникновения в ЛПХ пастереллеза крупного рогатого скота из-за нарушений требований ветеринарно-санитарных правил содержания свиней (в 2018 году - 1 случай) . </t>
  </si>
  <si>
    <t>3.5.</t>
  </si>
  <si>
    <t>Доля зданий, подлежащих текущему или капитальному ремонту, в общем количестве зданий государственной ветеринарной службы</t>
  </si>
  <si>
    <t>Из 37 зданий требуется  ремонт 2 зданий: ветеринарного пункта (г. Мурманск, ул. Марата 17), Полярнинская городская ветеринарная станция</t>
  </si>
  <si>
    <t>3.6.</t>
  </si>
  <si>
    <t>Количество животных (птиц), подвергнутых плановым профилактическим вакцинациям против особо опасных болезней животных и болезней, общих для человека и животных (птиц)</t>
  </si>
  <si>
    <t>тыс. гол.</t>
  </si>
  <si>
    <t>Перевыполнение связано с увеличением поголовья животных в личных подсобных и крестьянских фермерских хозяйствах граждан</t>
  </si>
  <si>
    <t>3.7.</t>
  </si>
  <si>
    <t>Количество животных, подвергнутых диагностическим исследованиям на особо опасные болезни животных (птиц) и болезни, общие для человека и животных (птиц)</t>
  </si>
  <si>
    <t>3.8.</t>
  </si>
  <si>
    <t>Количество отловленных безнадзорных животных</t>
  </si>
  <si>
    <t>4.1</t>
  </si>
  <si>
    <t>Количество сформированных рыболовных участков (нарастающим итогом)</t>
  </si>
  <si>
    <t>Единица</t>
  </si>
  <si>
    <t>Мероприятие, направленное на достижение показателя, носит заявительный характер. Некорректное значение плана нарастающего итога (не учитывает фактически достигнутый уровень за предшествующий год)</t>
  </si>
  <si>
    <t>4.2</t>
  </si>
  <si>
    <t>Протяженность береговой полосы водных объектов рыбохозяйственного значения, на которой выполнены рыбохозяйственные мероприятия (нарастающим итогом)</t>
  </si>
  <si>
    <t>Километр; тысяча метров</t>
  </si>
  <si>
    <t>Установление предельного (не позднее III квартала) срока выполнения работ в рамках договоров, заключаемых по результатам конкурентных процедур</t>
  </si>
  <si>
    <t>4.3</t>
  </si>
  <si>
    <t>Объем предоставленных в пользование водных биоресурсов</t>
  </si>
  <si>
    <t>Тонна; метрическая тонна (1000 кг)</t>
  </si>
  <si>
    <t>Мероприятия, направленные на достижение показателя, носят заявительный характер. Фактически заявленные к добыче объемы водных биоресурсов, общий допустимый улов которых не устанавливается, превысили ожидаемые значения</t>
  </si>
  <si>
    <t>4.4</t>
  </si>
  <si>
    <t>Число рыбоперерабатывающих организаций, получивших государственную финансовую поддержку</t>
  </si>
  <si>
    <t>4.6</t>
  </si>
  <si>
    <t>Количество сформированных рыбоводных участков (нарастающим итогом)</t>
  </si>
  <si>
    <t>4.7</t>
  </si>
  <si>
    <t>Объем выпуска ценных видов водных биоресурсов в естественные водоемы</t>
  </si>
  <si>
    <t>Тысяча штук</t>
  </si>
  <si>
    <t>В соотвествии с государственным заданием на 2019 год, установленным  для Мурманского филиала ФГБУ "Главрыбвод"</t>
  </si>
  <si>
    <t>4.9</t>
  </si>
  <si>
    <t>Объем введенных мощностей на объектах, реализуемых в рамках инвестиционных проектов, направленных на развитие товарной аквакультуры, построенных (реконструированных, модернизированных) с государственной поддержкой</t>
  </si>
  <si>
    <t>Размещение на запланированном к зарыблению рыбоводном участке садкового хозяйства большей предельной мощностью</t>
  </si>
  <si>
    <t>4.10</t>
  </si>
  <si>
    <t xml:space="preserve">Прирост объема производства продукции товарной аквакультуры, включая товарную аквакультуру осетровых видов рыб, в рамках инвестиционных проектов, реализуемых с государственной поддержкой </t>
  </si>
  <si>
    <t>Превышение запланированного объема биомассы на начало отчетного года в связи с благоприятными погодными условиями для роста рыб, сложившимися в предшествующем году, а также меньшим, чем прогнозировалось, отходом (гибелью) рыбы в рыбоводных хозяйствах</t>
  </si>
  <si>
    <t>4.11</t>
  </si>
  <si>
    <t>Число действующих субъектов аквакультуры, охваченных мониторингом показателей объема производства и реализации продукции</t>
  </si>
  <si>
    <t>4.12.</t>
  </si>
  <si>
    <t>Объем экспорта рыбы и морепродуктов</t>
  </si>
  <si>
    <t>млн. долл. США</t>
  </si>
  <si>
    <t xml:space="preserve">Рост в составе экспорта доли дорогостоящей рыбопродукции (ракообразных) </t>
  </si>
  <si>
    <t>***В случае отсутствия официальных фактических данных за отчетный период дополнительно в данной графе указываются слова «Предварительные данные» или «Оценка», указывается способ определения оценочного значения показателя и ожидаемый срок получения фактических значений.</t>
  </si>
  <si>
    <t>****Степень достижения показателя для расчета К1 и Динамика значения показателя для расчета К2 определяются и указываются для каждого показателя в отдельности с учетом условий, указанных соответственно в пунктах 3 и 5 приложения № 1 к Порядку. Критерии К1 и К2 для государственной программы в целом рассчитываются с учетом всех показателей программы и подпрограмм.</t>
  </si>
  <si>
    <t>Таблица № 11г</t>
  </si>
  <si>
    <t>Информация о реализации мер государственного правового регулирования в 2019 году</t>
  </si>
  <si>
    <t xml:space="preserve">№ п/п </t>
  </si>
  <si>
    <t>Вид документа</t>
  </si>
  <si>
    <t>Основные положения документа</t>
  </si>
  <si>
    <t>Ответственный исполнитель и соисполнители</t>
  </si>
  <si>
    <t>Ожидаемые сроки принятия</t>
  </si>
  <si>
    <t>Результат (принят, не принят), причины невыполнения, отклонения от плановых параметров</t>
  </si>
  <si>
    <t>Наименование и реквизиты принятого акта</t>
  </si>
  <si>
    <t>Постановление Губернатора Мурманской области</t>
  </si>
  <si>
    <t>Определение эпизоотического очага, угрожаемых зон, утверждение перечня ограничений на оборот животных, продуктов животноводства, кормов и указание срока, на который устанавливается карантин</t>
  </si>
  <si>
    <t>в случае возникновения очагов особо опасных болезней животных на территории Мурманской области</t>
  </si>
  <si>
    <t>Не принят (в 2019 году отсутствовали случаи возникновения очагов особо опасных болезней животных)</t>
  </si>
  <si>
    <t>Таблица № 11д</t>
  </si>
  <si>
    <t>Оценка эффективности реализации государственной программы «Развитие рыбного и сельского хозяйства, регулирование рынков сельскохозяйственной продукции, сырья и продовольствия» в 2019 году</t>
  </si>
  <si>
    <t>Государственная программа, подпрограмма</t>
  </si>
  <si>
    <t>Ответственный исполнитель</t>
  </si>
  <si>
    <t>К1 (степень достижения показателей)</t>
  </si>
  <si>
    <t>К2 (динамика значений показателей по сравнению с 2018 годом)</t>
  </si>
  <si>
    <t>К3 (степень выполнения мероприятий)</t>
  </si>
  <si>
    <t>ЭГП (интегральный показатель эффективности)</t>
  </si>
  <si>
    <t>Оценка</t>
  </si>
  <si>
    <t>10</t>
  </si>
  <si>
    <t>Государственная программа Мурманской области "Развитие рыбного и сельского хозяйства, регулирование рынков сельскохозяйственной продукции, сырья и продовольствия"</t>
  </si>
  <si>
    <t>средний уровень</t>
  </si>
  <si>
    <t>10.1</t>
  </si>
  <si>
    <t>Подпрограмма 1 «Развитие агропромышленного комплекса»</t>
  </si>
  <si>
    <t>10.2</t>
  </si>
  <si>
    <t>Подпрограмма 2 «Устойчивое развитие сельских территорий Мурманской области» на 2014 - 2017 годы и на период до 2020 года»</t>
  </si>
  <si>
    <t>высокий уровень</t>
  </si>
  <si>
    <t>10.3</t>
  </si>
  <si>
    <t>10.4</t>
  </si>
  <si>
    <t>10.5</t>
  </si>
  <si>
    <t>*Высокая, средняя, ниже среднего, низкая. Государственная программа считается реализуемой:
- с высоким уровнем эффективности, если значение ЭГП составляет не менее 97%;
- со средним уровнем эффективности, если значение ЭГП составляет не менее 92%.
- с уровнем эффективности ниже среднего, если значение ЭГП составляет не менее 85%.
 - с низким уровнем эффективности, если значение ЭГП составляет менее 85%.</t>
  </si>
  <si>
    <t>Сельскохозяйственными товаропроизводителями области закуплено 483,6 т семян кормовых культур на общую сумму 9,448 млн. руб. Под урожай 2019 года высеяно 403,2 т семян по утвержденному веречню.</t>
  </si>
  <si>
    <t>Финансовое обеспечение реализации 16 функций Комитета по ветеринарии МО
 и предоставления 5 государственных услуг, оказываемых Комитетом по ветеринарии МО</t>
  </si>
  <si>
    <t>Обеспечено финансирование реализации 16 функций Комитета по ветеринарии МО
 и предоставления 6 государственных услуг, оказываемых Комитетом по ветеринарии МО</t>
  </si>
  <si>
    <t xml:space="preserve">Отсутсвие положительной динамики обусловлено ростом цен в части затрат на гсм и электроэнергию, что привело к росту себестоимости продукции в сравнении с 2018 годом. </t>
  </si>
  <si>
    <t>Принято решение о создании промышленно-пищевого кластера вместо рыбохозяйственного кластера. План реализации госпрограммы нуждается в уточнении в части ожидаемых результатов реализации мероприятия</t>
  </si>
  <si>
    <t>Своевременное заключение ОМСУ контрактов с подрядчиками на предоставление услуг по отлову и содержанию животных без владельцев, а также контроль со стороны ОМСУ за сроками и качеством исполнения таких контрактов.</t>
  </si>
  <si>
    <t xml:space="preserve">2808,7
(стоимость в соответствии с утвержденной ПСД в ценах соответствующих лет с учетом индексов-дефляторов)
Фактическая стоимсоть составила 2166,5 млн рублей.
</t>
  </si>
  <si>
    <t xml:space="preserve">Объект сдан 01.08.2019. Средства на строительство изысканы муниципальным образованием в полном объеме. </t>
  </si>
  <si>
    <t>ниже среднего</t>
  </si>
  <si>
    <t>Перевыполнение по сравнеию с планом связано с сохранением поголовья, числящегося по состоянию на 01.01.2019 и с увеличением поголовья животных в 2019 году в общинах. Показатель установлен Минсельхозом.</t>
  </si>
  <si>
    <t xml:space="preserve">Просубсидировано молока в количестве 14,5 тыс. тонн и яийц куриных в количестве 3,5 тыс. штук ежегодно.   </t>
  </si>
  <si>
    <t xml:space="preserve">Перевыполнение связано с сокращением поголовья коров в СХПК "Тундра" и соотвественно производства мяса. </t>
  </si>
  <si>
    <t>Расторжение договоров на оказание услуг по очистке береговой полосы в связи с невозможностью исполнения (ранее установление низкой температуры воздуха, снежного покрова и образование льда на водных объектах)</t>
  </si>
  <si>
    <t>Неблагоприятные климатические условия в отчетном году для заготовки кормов привело к значительному снижению рациона кормления коров сочными кормами. Кроме того, на самом крупом сельхозпредприятии региона ГОУСП "Тулома" по причине финансовых трудностей также был снижен рацион кормления, что привело к значительному снижению производства молока. Также СХПК "Тундра" был снижен объем производства молока по причине сокращения поголовья дойного стада</t>
  </si>
  <si>
    <t xml:space="preserve"> 2.2.</t>
  </si>
  <si>
    <t>Основное мероприятие  2. Обустройство населенных пунктов в сельской местности объектами социальной и инженерной инфраструктуры</t>
  </si>
  <si>
    <t xml:space="preserve">Строительство поля с искусственным покрытием для мини-футбола в селе Тулома </t>
  </si>
  <si>
    <t>2.2.3.</t>
  </si>
  <si>
    <t>Строительство спортивной площадки (ул. Школьная, с. Тулома)</t>
  </si>
  <si>
    <t>Строительство в 2019 году</t>
  </si>
  <si>
    <t xml:space="preserve">МРСХ МО,
администрация сельского поселения Тулома Кольского района </t>
  </si>
  <si>
    <t>МРСХ МО, Минстрой МО, Комитет по культуре и искусству МО,
администрации сельских муниципальных образований МО</t>
  </si>
  <si>
    <t>1508,7*</t>
  </si>
  <si>
    <t>*В редакции ГП, действующей по состоянию на 01.01.2020, указаны прогнозные объемы финансирования по даному объекту. Будут внесены изменения в действующую ГП</t>
  </si>
  <si>
    <t>В редакции ГП, действующей по состоянию на 01.01.2020, указаны прогнозные объемы финансирования по даному объекту.
Будут внесены изменения в действующую ГП</t>
  </si>
  <si>
    <t xml:space="preserve">Ведется работа по увеличению государственной поддержки. Произведены соотвествующие расчеты по увеличению государственной поддержки в части ставки субсидии на молоко, определена сумма средств необходимая дополнительно к учвержденным бюджетным ассигнованиям. При очередном изменении бюджета данный вопрос будет вынесен на рассмотрение. </t>
  </si>
  <si>
    <t>Уменьшение площадей кормовых культур кроизошло в основном за счет невыполнения показателей весеннего сева в ООО «Полярная звезда» и СХПК «Тундра». СХПК «Тундра» в связи с плановым снижением поголовья крупного рогатого скота в два раза уменьшил площадь сева (-110 га), ООО «Полярная звезда» в связи с проблемами, обусловленными дефицитом финансовых средств, отсутствие квалифицированных кадров механизаторов, слабая материально-техническая база, закупив семенной материал под полную потребность на общую сумму 2,4 млн рублей, не смогло обеспечить проведение весеннего сева (-543 га)</t>
  </si>
  <si>
    <t>С предприятием ведется агитационная работа по возврату статуса племенного хозяйства.</t>
  </si>
  <si>
    <t>ООО "Полярная звезда", имеющее статус племенного  хозяйства (предприятие было включно в государственный пелеменной регистр) по решению собственника прекратило деятельность по направлению молочное скотоводство, приобретатель стада ООО "Молочная ферма Полярная звезда" приняли решение не вести деятельность в отрасли племенного животноводтсва (в том числе и молочного).</t>
  </si>
  <si>
    <t xml:space="preserve">ра </t>
  </si>
  <si>
    <t>Проводится иформирование муниципалитетов по имеющимся мерам поддержки, рассылаются уведомления о начале сбора заявочной документации.</t>
  </si>
  <si>
    <t xml:space="preserve">Причины низкого показателя фактического количества отловленных безнадзорных животных по сравнению с прогнозируемым следующие: 
 -погодные условия в 1 квартале 2019 г.: интенсивные осадки и низкая температура воздуха (животные прячутся); во 2 кв. по заключеннным контрактам начат активный отлов и по итогам 1 полугодия отловлено 2557 животных; 
- перезаключение в 3 кв. муниципальных контрактов в связи с изменениями законодательства (вступление в силу Закона Мурманской области от 16.07.2019 № 2402-01-ЗМО) 
</t>
  </si>
</sst>
</file>

<file path=xl/styles.xml><?xml version="1.0" encoding="utf-8"?>
<styleSheet xmlns="http://schemas.openxmlformats.org/spreadsheetml/2006/main">
  <numFmts count="4">
    <numFmt numFmtId="164" formatCode="#,##0.0"/>
    <numFmt numFmtId="165" formatCode="0.0%"/>
    <numFmt numFmtId="166" formatCode="#,##0.00_ ;\-#,##0.00\ "/>
    <numFmt numFmtId="167" formatCode="0.0"/>
  </numFmts>
  <fonts count="55">
    <font>
      <sz val="11"/>
      <color theme="1"/>
      <name val="Calibri"/>
      <scheme val="minor"/>
    </font>
    <font>
      <u/>
      <sz val="11"/>
      <color theme="10"/>
      <name val="Calibri"/>
      <family val="2"/>
      <scheme val="minor"/>
    </font>
    <font>
      <sz val="10"/>
      <name val="Arial"/>
      <family val="2"/>
    </font>
    <font>
      <sz val="11"/>
      <color indexed="64"/>
      <name val="Calibri"/>
      <family val="2"/>
    </font>
    <font>
      <sz val="11"/>
      <name val="Calibri"/>
      <family val="2"/>
    </font>
    <font>
      <sz val="10"/>
      <name val="Calibri"/>
      <family val="2"/>
    </font>
    <font>
      <sz val="10"/>
      <name val="Times New Roman"/>
      <family val="1"/>
    </font>
    <font>
      <sz val="12"/>
      <name val="Times New Roman"/>
      <family val="1"/>
    </font>
    <font>
      <sz val="11"/>
      <name val="Times New Roman"/>
      <family val="1"/>
    </font>
    <font>
      <sz val="14"/>
      <name val="Times New Roman"/>
      <family val="1"/>
    </font>
    <font>
      <sz val="11"/>
      <name val="Calibri"/>
      <family val="2"/>
      <scheme val="minor"/>
    </font>
    <font>
      <sz val="10"/>
      <color theme="1"/>
      <name val="Times New Roman"/>
      <family val="1"/>
    </font>
    <font>
      <b/>
      <sz val="10"/>
      <name val="Times New Roman"/>
      <family val="1"/>
    </font>
    <font>
      <sz val="10.5"/>
      <name val="Times New Roman"/>
      <family val="1"/>
    </font>
    <font>
      <strike/>
      <sz val="10"/>
      <name val="Times New Roman"/>
      <family val="1"/>
    </font>
    <font>
      <strike/>
      <sz val="10"/>
      <name val="Calibri"/>
      <family val="2"/>
    </font>
    <font>
      <strike/>
      <sz val="11"/>
      <name val="Calibri"/>
      <family val="2"/>
      <scheme val="minor"/>
    </font>
    <font>
      <sz val="10"/>
      <name val="Arial Cyr"/>
    </font>
    <font>
      <sz val="8"/>
      <name val="Times New Roman"/>
      <family val="1"/>
    </font>
    <font>
      <sz val="11.5"/>
      <name val="Times New Roman"/>
      <family val="1"/>
    </font>
    <font>
      <sz val="10"/>
      <color indexed="2"/>
      <name val="Times New Roman"/>
      <family val="1"/>
    </font>
    <font>
      <sz val="9"/>
      <name val="Times New Roman"/>
      <family val="1"/>
    </font>
    <font>
      <sz val="9"/>
      <name val="Arial Cyr"/>
    </font>
    <font>
      <sz val="10"/>
      <name val="Cambria"/>
      <family val="1"/>
    </font>
    <font>
      <sz val="11"/>
      <name val="Arial Cyr"/>
    </font>
    <font>
      <strike/>
      <sz val="10"/>
      <name val="Cambria"/>
      <family val="1"/>
    </font>
    <font>
      <sz val="11"/>
      <color theme="1"/>
      <name val="Times New Roman"/>
      <family val="1"/>
    </font>
    <font>
      <sz val="8"/>
      <color theme="1"/>
      <name val="Times New Roman"/>
      <family val="1"/>
    </font>
    <font>
      <sz val="14"/>
      <name val="Calibri"/>
      <family val="2"/>
      <scheme val="minor"/>
    </font>
    <font>
      <sz val="12"/>
      <name val="Calibri"/>
      <family val="2"/>
      <scheme val="minor"/>
    </font>
    <font>
      <b/>
      <sz val="12"/>
      <name val="Times New Roman"/>
      <family val="1"/>
    </font>
    <font>
      <b/>
      <sz val="11"/>
      <name val="Times New Roman"/>
      <family val="1"/>
    </font>
    <font>
      <b/>
      <sz val="10"/>
      <name val="Wingdings"/>
      <charset val="2"/>
    </font>
    <font>
      <b/>
      <sz val="10"/>
      <color theme="1"/>
      <name val="Wingdings"/>
      <charset val="2"/>
    </font>
    <font>
      <b/>
      <sz val="10"/>
      <name val="Calibri"/>
      <family val="2"/>
    </font>
    <font>
      <b/>
      <sz val="11"/>
      <color theme="1"/>
      <name val="Times New Roman"/>
      <family val="1"/>
    </font>
    <font>
      <b/>
      <sz val="10"/>
      <color theme="1"/>
      <name val="Times New Roman"/>
      <family val="1"/>
    </font>
    <font>
      <sz val="12"/>
      <color theme="1"/>
      <name val="Calibri"/>
      <family val="2"/>
      <scheme val="minor"/>
    </font>
    <font>
      <sz val="14"/>
      <color theme="1"/>
      <name val="Calibri"/>
      <family val="2"/>
      <scheme val="minor"/>
    </font>
    <font>
      <strike/>
      <sz val="14"/>
      <color indexed="2"/>
      <name val="Calibri"/>
      <family val="2"/>
      <scheme val="minor"/>
    </font>
    <font>
      <sz val="12"/>
      <color theme="1"/>
      <name val="Times New Roman"/>
      <family val="1"/>
    </font>
    <font>
      <b/>
      <sz val="12"/>
      <color theme="1"/>
      <name val="Times New Roman"/>
      <family val="1"/>
    </font>
    <font>
      <strike/>
      <sz val="12"/>
      <color indexed="2"/>
      <name val="Calibri"/>
      <family val="2"/>
      <scheme val="minor"/>
    </font>
    <font>
      <sz val="12"/>
      <color indexed="64"/>
      <name val="Calibri"/>
      <family val="2"/>
    </font>
    <font>
      <sz val="11"/>
      <color theme="1"/>
      <name val="Calibri"/>
      <family val="2"/>
      <scheme val="minor"/>
    </font>
    <font>
      <sz val="11"/>
      <name val="Times New Roman"/>
      <family val="1"/>
      <charset val="204"/>
    </font>
    <font>
      <sz val="12"/>
      <name val="Times New Roman"/>
      <family val="1"/>
      <charset val="204"/>
    </font>
    <font>
      <sz val="10"/>
      <name val="Times New Roman"/>
      <family val="1"/>
      <charset val="204"/>
    </font>
    <font>
      <sz val="8"/>
      <color theme="1"/>
      <name val="Times New Roman"/>
      <family val="1"/>
      <charset val="204"/>
    </font>
    <font>
      <sz val="10"/>
      <name val="Calibri"/>
      <family val="2"/>
      <scheme val="minor"/>
    </font>
    <font>
      <sz val="11"/>
      <color theme="1"/>
      <name val="Times New Roman"/>
      <family val="1"/>
      <charset val="204"/>
    </font>
    <font>
      <sz val="9"/>
      <color indexed="81"/>
      <name val="Tahoma"/>
      <charset val="1"/>
    </font>
    <font>
      <b/>
      <sz val="9"/>
      <color indexed="81"/>
      <name val="Tahoma"/>
      <charset val="1"/>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s>
  <borders count="17">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6">
    <xf numFmtId="0" fontId="0" fillId="0" borderId="1"/>
    <xf numFmtId="0" fontId="1" fillId="0" borderId="1" applyNumberFormat="0" applyFill="0" applyBorder="0"/>
    <xf numFmtId="0" fontId="44" fillId="0" borderId="1"/>
    <xf numFmtId="0" fontId="2" fillId="0" borderId="1"/>
    <xf numFmtId="0" fontId="3" fillId="0" borderId="1"/>
    <xf numFmtId="9" fontId="3" fillId="0" borderId="1" applyFont="0" applyFill="0" applyBorder="0"/>
  </cellStyleXfs>
  <cellXfs count="399">
    <xf numFmtId="0" fontId="0" fillId="0" borderId="1" xfId="0" applyBorder="1"/>
    <xf numFmtId="0" fontId="4" fillId="2" borderId="1" xfId="0" applyFont="1" applyFill="1" applyBorder="1"/>
    <xf numFmtId="0" fontId="5" fillId="2" borderId="1" xfId="0" applyFont="1" applyFill="1" applyBorder="1" applyAlignment="1">
      <alignment horizontal="center"/>
    </xf>
    <xf numFmtId="0" fontId="6" fillId="2" borderId="1" xfId="0" applyFont="1" applyFill="1" applyBorder="1" applyAlignment="1">
      <alignment horizontal="left"/>
    </xf>
    <xf numFmtId="1" fontId="7" fillId="2" borderId="1" xfId="0" applyNumberFormat="1" applyFont="1" applyFill="1" applyBorder="1" applyAlignment="1">
      <alignment horizontal="center"/>
    </xf>
    <xf numFmtId="164" fontId="7" fillId="2" borderId="1" xfId="0" applyNumberFormat="1" applyFont="1" applyFill="1" applyBorder="1"/>
    <xf numFmtId="164" fontId="7" fillId="2" borderId="1" xfId="0" applyNumberFormat="1" applyFont="1" applyFill="1" applyBorder="1" applyAlignment="1">
      <alignment horizontal="center"/>
    </xf>
    <xf numFmtId="0" fontId="6" fillId="2" borderId="1" xfId="0" applyFont="1" applyFill="1" applyBorder="1"/>
    <xf numFmtId="0" fontId="5" fillId="2" borderId="1" xfId="0" applyFont="1" applyFill="1" applyBorder="1"/>
    <xf numFmtId="0" fontId="6" fillId="2" borderId="1" xfId="0" applyFont="1" applyFill="1" applyBorder="1" applyAlignment="1">
      <alignment horizontal="center"/>
    </xf>
    <xf numFmtId="0" fontId="6" fillId="2" borderId="2" xfId="0" applyFont="1" applyFill="1" applyBorder="1" applyAlignment="1">
      <alignment horizontal="left" vertical="center" wrapText="1"/>
    </xf>
    <xf numFmtId="1" fontId="7" fillId="2" borderId="2" xfId="0" applyNumberFormat="1"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4" fontId="4" fillId="2" borderId="1" xfId="0" applyNumberFormat="1" applyFont="1" applyFill="1" applyBorder="1"/>
    <xf numFmtId="1" fontId="6" fillId="2" borderId="2" xfId="0" applyNumberFormat="1" applyFont="1" applyFill="1" applyBorder="1" applyAlignment="1">
      <alignment horizontal="center" vertical="center" wrapText="1"/>
    </xf>
    <xf numFmtId="4" fontId="12" fillId="2" borderId="2" xfId="0" applyNumberFormat="1" applyFont="1" applyFill="1" applyBorder="1" applyAlignment="1">
      <alignment horizontal="center" vertical="center"/>
    </xf>
    <xf numFmtId="4" fontId="12" fillId="2" borderId="2" xfId="0" applyNumberFormat="1" applyFont="1" applyFill="1" applyBorder="1" applyAlignment="1">
      <alignment horizontal="center" vertical="center" wrapText="1"/>
    </xf>
    <xf numFmtId="164" fontId="6" fillId="2" borderId="2"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165" fontId="13" fillId="2" borderId="2" xfId="0" applyNumberFormat="1" applyFont="1" applyFill="1" applyBorder="1" applyAlignment="1">
      <alignment horizontal="center" vertical="center" wrapText="1"/>
    </xf>
    <xf numFmtId="4" fontId="5" fillId="2" borderId="1" xfId="0" applyNumberFormat="1" applyFont="1" applyFill="1" applyBorder="1"/>
    <xf numFmtId="4" fontId="6" fillId="2" borderId="2" xfId="0" applyNumberFormat="1" applyFont="1" applyFill="1" applyBorder="1" applyAlignment="1">
      <alignment horizontal="center" vertical="center"/>
    </xf>
    <xf numFmtId="0" fontId="12" fillId="2" borderId="2" xfId="0" applyFont="1" applyFill="1" applyBorder="1" applyAlignment="1">
      <alignment horizontal="center" vertical="center" wrapText="1"/>
    </xf>
    <xf numFmtId="2" fontId="6" fillId="2" borderId="2" xfId="0" applyNumberFormat="1" applyFont="1" applyFill="1" applyBorder="1" applyAlignment="1">
      <alignment horizontal="center" vertical="center" wrapText="1"/>
    </xf>
    <xf numFmtId="2" fontId="6" fillId="2" borderId="2" xfId="0" applyNumberFormat="1" applyFont="1" applyFill="1" applyBorder="1" applyAlignment="1">
      <alignment horizontal="center" vertical="center"/>
    </xf>
    <xf numFmtId="1" fontId="14" fillId="2" borderId="2" xfId="0" applyNumberFormat="1" applyFont="1" applyFill="1" applyBorder="1" applyAlignment="1">
      <alignment horizontal="center" vertical="center" wrapText="1"/>
    </xf>
    <xf numFmtId="2" fontId="14" fillId="2" borderId="2" xfId="0" applyNumberFormat="1" applyFont="1" applyFill="1" applyBorder="1" applyAlignment="1">
      <alignment horizontal="center" vertical="center"/>
    </xf>
    <xf numFmtId="4" fontId="14" fillId="2" borderId="2" xfId="0" applyNumberFormat="1" applyFont="1" applyFill="1" applyBorder="1" applyAlignment="1">
      <alignment horizontal="center" vertical="center"/>
    </xf>
    <xf numFmtId="4" fontId="14" fillId="2" borderId="2"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166" fontId="14" fillId="2" borderId="2" xfId="0" applyNumberFormat="1" applyFont="1" applyFill="1" applyBorder="1" applyAlignment="1">
      <alignment horizontal="center" vertical="center" wrapText="1"/>
    </xf>
    <xf numFmtId="164" fontId="6" fillId="2" borderId="2" xfId="0" applyNumberFormat="1" applyFont="1" applyFill="1" applyBorder="1" applyAlignment="1">
      <alignment horizontal="center" vertical="center"/>
    </xf>
    <xf numFmtId="167" fontId="6" fillId="2" borderId="2" xfId="0" applyNumberFormat="1" applyFont="1" applyFill="1" applyBorder="1" applyAlignment="1">
      <alignment horizontal="center" vertical="center" wrapText="1"/>
    </xf>
    <xf numFmtId="0" fontId="18" fillId="2" borderId="2" xfId="0" applyFont="1" applyFill="1" applyBorder="1" applyAlignment="1">
      <alignment horizontal="center" vertical="center" wrapText="1"/>
    </xf>
    <xf numFmtId="4" fontId="11" fillId="2" borderId="2" xfId="0" applyNumberFormat="1" applyFont="1" applyFill="1" applyBorder="1" applyAlignment="1">
      <alignment horizontal="center" vertical="center" wrapText="1"/>
    </xf>
    <xf numFmtId="4" fontId="19" fillId="2" borderId="2" xfId="0" applyNumberFormat="1" applyFont="1" applyFill="1" applyBorder="1" applyAlignment="1">
      <alignment horizontal="center" vertical="center"/>
    </xf>
    <xf numFmtId="167" fontId="19" fillId="2" borderId="2" xfId="0" applyNumberFormat="1" applyFont="1" applyFill="1" applyBorder="1" applyAlignment="1">
      <alignment horizontal="center" vertical="center" wrapText="1"/>
    </xf>
    <xf numFmtId="0" fontId="13" fillId="2" borderId="2" xfId="0" applyFont="1" applyFill="1" applyBorder="1" applyAlignment="1">
      <alignment vertical="top" wrapText="1"/>
    </xf>
    <xf numFmtId="4" fontId="19" fillId="2" borderId="2" xfId="4" applyNumberFormat="1" applyFont="1" applyFill="1" applyBorder="1" applyAlignment="1">
      <alignment horizontal="center" vertical="center" wrapText="1"/>
    </xf>
    <xf numFmtId="4" fontId="6" fillId="2" borderId="2" xfId="4" applyNumberFormat="1" applyFont="1" applyFill="1" applyBorder="1" applyAlignment="1">
      <alignment horizontal="center" vertical="center" wrapText="1"/>
    </xf>
    <xf numFmtId="165" fontId="13" fillId="2" borderId="2" xfId="0" applyNumberFormat="1" applyFont="1" applyFill="1" applyBorder="1" applyAlignment="1">
      <alignment vertical="center" wrapText="1"/>
    </xf>
    <xf numFmtId="0" fontId="6" fillId="2" borderId="2" xfId="0" applyFont="1" applyFill="1" applyBorder="1" applyAlignment="1">
      <alignment vertical="top" wrapText="1"/>
    </xf>
    <xf numFmtId="165" fontId="6" fillId="2" borderId="2" xfId="0" applyNumberFormat="1" applyFont="1" applyFill="1" applyBorder="1" applyAlignment="1">
      <alignment vertical="center" wrapText="1"/>
    </xf>
    <xf numFmtId="167" fontId="6" fillId="2" borderId="2" xfId="0" applyNumberFormat="1" applyFont="1" applyFill="1" applyBorder="1" applyAlignment="1">
      <alignment horizontal="center" vertical="center"/>
    </xf>
    <xf numFmtId="167" fontId="6" fillId="2" borderId="2" xfId="4" applyNumberFormat="1" applyFont="1" applyFill="1" applyBorder="1" applyAlignment="1">
      <alignment horizontal="center" vertical="center" wrapText="1"/>
    </xf>
    <xf numFmtId="0" fontId="6" fillId="2" borderId="2" xfId="4" applyFont="1" applyFill="1" applyBorder="1" applyAlignment="1">
      <alignment vertical="center" wrapText="1"/>
    </xf>
    <xf numFmtId="0" fontId="6" fillId="2" borderId="2" xfId="0" applyFont="1" applyFill="1" applyBorder="1" applyAlignment="1">
      <alignment vertical="center" wrapText="1"/>
    </xf>
    <xf numFmtId="0" fontId="0" fillId="2" borderId="2" xfId="0" applyFill="1" applyBorder="1" applyAlignment="1">
      <alignment vertical="center" wrapText="1"/>
    </xf>
    <xf numFmtId="0" fontId="6" fillId="2" borderId="2" xfId="4" applyFont="1" applyFill="1" applyBorder="1" applyAlignment="1">
      <alignment vertical="top" wrapText="1"/>
    </xf>
    <xf numFmtId="165" fontId="12" fillId="2" borderId="2" xfId="4" applyNumberFormat="1" applyFont="1" applyFill="1" applyBorder="1" applyAlignment="1">
      <alignment horizontal="center" vertical="center" wrapText="1"/>
    </xf>
    <xf numFmtId="165" fontId="6" fillId="2" borderId="2" xfId="4" applyNumberFormat="1" applyFont="1" applyFill="1" applyBorder="1" applyAlignment="1">
      <alignment horizontal="center" vertical="center" wrapText="1"/>
    </xf>
    <xf numFmtId="165" fontId="6" fillId="2" borderId="2" xfId="0" applyNumberFormat="1" applyFont="1" applyFill="1" applyBorder="1" applyAlignment="1">
      <alignment horizontal="center" vertical="center" wrapText="1"/>
    </xf>
    <xf numFmtId="1" fontId="6" fillId="2" borderId="2" xfId="4" applyNumberFormat="1" applyFont="1" applyFill="1" applyBorder="1" applyAlignment="1">
      <alignment horizontal="center" vertical="center" wrapText="1"/>
    </xf>
    <xf numFmtId="10" fontId="6" fillId="2" borderId="2" xfId="0" applyNumberFormat="1" applyFont="1" applyFill="1" applyBorder="1" applyAlignment="1">
      <alignment horizontal="center" vertical="center" wrapText="1"/>
    </xf>
    <xf numFmtId="4" fontId="6" fillId="2" borderId="2" xfId="0" applyNumberFormat="1" applyFont="1" applyFill="1" applyBorder="1" applyAlignment="1">
      <alignment horizontal="center"/>
    </xf>
    <xf numFmtId="0" fontId="10" fillId="2" borderId="1" xfId="0" applyFont="1" applyFill="1" applyBorder="1"/>
    <xf numFmtId="165" fontId="6" fillId="2" borderId="2" xfId="0" applyNumberFormat="1" applyFont="1" applyFill="1" applyBorder="1" applyAlignment="1">
      <alignment horizontal="left" vertical="center" wrapText="1"/>
    </xf>
    <xf numFmtId="165" fontId="14" fillId="2" borderId="2" xfId="4" applyNumberFormat="1" applyFont="1" applyFill="1" applyBorder="1" applyAlignment="1">
      <alignment horizontal="center" vertical="center" wrapText="1"/>
    </xf>
    <xf numFmtId="1" fontId="7" fillId="2" borderId="2" xfId="4" applyNumberFormat="1" applyFont="1" applyFill="1" applyBorder="1" applyAlignment="1">
      <alignment horizontal="center" vertical="center" wrapText="1"/>
    </xf>
    <xf numFmtId="4" fontId="7" fillId="2" borderId="1" xfId="0" applyNumberFormat="1" applyFont="1" applyFill="1" applyBorder="1"/>
    <xf numFmtId="4" fontId="7" fillId="2" borderId="1" xfId="0" applyNumberFormat="1" applyFont="1" applyFill="1" applyBorder="1" applyAlignment="1">
      <alignment horizontal="center"/>
    </xf>
    <xf numFmtId="0" fontId="0" fillId="2" borderId="1" xfId="0" applyFill="1" applyBorder="1"/>
    <xf numFmtId="0" fontId="26" fillId="2" borderId="1" xfId="0" applyFont="1" applyFill="1" applyBorder="1" applyAlignment="1">
      <alignment horizontal="right" vertical="center"/>
    </xf>
    <xf numFmtId="0" fontId="27" fillId="2" borderId="6" xfId="0" applyFont="1" applyFill="1" applyBorder="1" applyAlignment="1">
      <alignment horizontal="center" vertical="center" wrapText="1"/>
    </xf>
    <xf numFmtId="4" fontId="18" fillId="2" borderId="6" xfId="0" applyNumberFormat="1" applyFont="1" applyFill="1" applyBorder="1" applyAlignment="1">
      <alignment horizontal="center" vertical="center" wrapText="1"/>
    </xf>
    <xf numFmtId="4" fontId="18" fillId="2" borderId="2" xfId="0" applyNumberFormat="1" applyFont="1" applyFill="1" applyBorder="1" applyAlignment="1">
      <alignment horizontal="center" vertical="center" wrapText="1"/>
    </xf>
    <xf numFmtId="0" fontId="18" fillId="2" borderId="6" xfId="0" applyFont="1" applyFill="1" applyBorder="1" applyAlignment="1">
      <alignment horizontal="center" vertical="center" wrapText="1"/>
    </xf>
    <xf numFmtId="164" fontId="27" fillId="2" borderId="2" xfId="0" applyNumberFormat="1" applyFont="1" applyFill="1" applyBorder="1" applyAlignment="1">
      <alignment horizontal="center" vertical="center" wrapText="1"/>
    </xf>
    <xf numFmtId="9" fontId="27" fillId="2" borderId="2" xfId="0" applyNumberFormat="1" applyFont="1" applyFill="1" applyBorder="1" applyAlignment="1">
      <alignment horizontal="center" vertical="center" wrapText="1"/>
    </xf>
    <xf numFmtId="9" fontId="18" fillId="2" borderId="2" xfId="3" applyNumberFormat="1" applyFont="1" applyFill="1" applyBorder="1" applyAlignment="1">
      <alignment horizontal="center" vertical="center"/>
    </xf>
    <xf numFmtId="164" fontId="18" fillId="2" borderId="2" xfId="3" applyNumberFormat="1" applyFont="1" applyFill="1" applyBorder="1" applyAlignment="1">
      <alignment horizontal="center" vertical="center"/>
    </xf>
    <xf numFmtId="9" fontId="27" fillId="2" borderId="2" xfId="0" applyNumberFormat="1" applyFont="1" applyFill="1" applyBorder="1" applyAlignment="1">
      <alignment horizontal="center"/>
    </xf>
    <xf numFmtId="9" fontId="27" fillId="2" borderId="2" xfId="0" applyNumberFormat="1" applyFont="1" applyFill="1" applyBorder="1"/>
    <xf numFmtId="0" fontId="27" fillId="2" borderId="2" xfId="0" applyFont="1" applyFill="1" applyBorder="1" applyAlignment="1">
      <alignment horizontal="center" vertical="center"/>
    </xf>
    <xf numFmtId="165" fontId="27" fillId="2" borderId="2" xfId="0" applyNumberFormat="1" applyFont="1" applyFill="1" applyBorder="1" applyAlignment="1">
      <alignment horizontal="center" vertical="center"/>
    </xf>
    <xf numFmtId="0" fontId="27" fillId="2" borderId="1" xfId="0" applyFont="1" applyFill="1" applyBorder="1" applyAlignment="1">
      <alignment horizontal="center" vertical="center" wrapText="1"/>
    </xf>
    <xf numFmtId="0" fontId="27" fillId="2" borderId="1" xfId="0" applyFont="1" applyFill="1" applyBorder="1" applyAlignment="1">
      <alignment vertical="center" wrapText="1"/>
    </xf>
    <xf numFmtId="0" fontId="27" fillId="2" borderId="1" xfId="0" applyFont="1" applyFill="1" applyBorder="1" applyAlignment="1">
      <alignment horizontal="left" vertical="center"/>
    </xf>
    <xf numFmtId="0" fontId="27" fillId="2" borderId="1" xfId="0" applyFont="1" applyFill="1" applyBorder="1" applyAlignment="1">
      <alignment horizontal="center"/>
    </xf>
    <xf numFmtId="0" fontId="26" fillId="2" borderId="1" xfId="0" applyFont="1" applyFill="1" applyBorder="1"/>
    <xf numFmtId="0" fontId="10" fillId="2" borderId="1" xfId="0" applyFont="1" applyFill="1" applyBorder="1" applyAlignment="1">
      <alignment vertical="center"/>
    </xf>
    <xf numFmtId="0" fontId="8" fillId="2" borderId="1" xfId="0" applyFont="1" applyFill="1" applyBorder="1" applyAlignment="1">
      <alignment vertical="center"/>
    </xf>
    <xf numFmtId="0" fontId="10" fillId="2" borderId="1" xfId="0" applyFont="1" applyFill="1" applyBorder="1" applyAlignment="1">
      <alignment horizontal="center" vertical="center"/>
    </xf>
    <xf numFmtId="0" fontId="28" fillId="2" borderId="1" xfId="0" applyFont="1" applyFill="1" applyBorder="1" applyAlignment="1">
      <alignment horizontal="center" vertical="center"/>
    </xf>
    <xf numFmtId="0" fontId="9" fillId="2" borderId="1" xfId="0" applyFont="1" applyFill="1" applyBorder="1" applyAlignment="1">
      <alignment vertical="center"/>
    </xf>
    <xf numFmtId="0" fontId="9" fillId="2" borderId="1" xfId="0" applyFont="1" applyFill="1" applyBorder="1" applyAlignment="1">
      <alignment horizontal="center" vertical="center"/>
    </xf>
    <xf numFmtId="0" fontId="28" fillId="2" borderId="1" xfId="0" applyFont="1" applyFill="1" applyBorder="1" applyAlignment="1">
      <alignment vertical="center"/>
    </xf>
    <xf numFmtId="0" fontId="29" fillId="2" borderId="1" xfId="0" applyFont="1" applyFill="1" applyBorder="1" applyAlignment="1">
      <alignment vertical="center"/>
    </xf>
    <xf numFmtId="0" fontId="29" fillId="2" borderId="1" xfId="0" applyFont="1" applyFill="1" applyBorder="1" applyAlignment="1">
      <alignment horizontal="center" vertical="center"/>
    </xf>
    <xf numFmtId="0" fontId="7" fillId="2" borderId="1" xfId="0" applyFont="1" applyFill="1" applyBorder="1" applyAlignment="1">
      <alignment vertical="center"/>
    </xf>
    <xf numFmtId="167" fontId="31" fillId="2" borderId="2" xfId="0" applyNumberFormat="1" applyFont="1" applyFill="1" applyBorder="1" applyAlignment="1">
      <alignment horizontal="center" vertical="center" wrapText="1"/>
    </xf>
    <xf numFmtId="0" fontId="8" fillId="2" borderId="1" xfId="0" applyFont="1" applyFill="1" applyBorder="1"/>
    <xf numFmtId="0" fontId="32" fillId="2" borderId="2" xfId="0" applyFont="1" applyFill="1" applyBorder="1" applyAlignment="1">
      <alignment horizontal="center" vertical="center"/>
    </xf>
    <xf numFmtId="10" fontId="8" fillId="2" borderId="2" xfId="0" applyNumberFormat="1" applyFont="1" applyFill="1" applyBorder="1" applyAlignment="1">
      <alignment vertical="center" wrapText="1"/>
    </xf>
    <xf numFmtId="165" fontId="8" fillId="2" borderId="2" xfId="0" applyNumberFormat="1" applyFont="1" applyFill="1" applyBorder="1" applyAlignment="1">
      <alignment horizontal="center" vertical="center" wrapText="1"/>
    </xf>
    <xf numFmtId="2" fontId="8" fillId="2" borderId="2" xfId="0" applyNumberFormat="1" applyFont="1" applyFill="1" applyBorder="1" applyAlignment="1">
      <alignment horizontal="center" vertical="center" wrapText="1"/>
    </xf>
    <xf numFmtId="0" fontId="8" fillId="2" borderId="1" xfId="3" applyFont="1" applyFill="1" applyBorder="1"/>
    <xf numFmtId="0" fontId="26" fillId="2" borderId="2" xfId="3" applyFont="1" applyFill="1" applyBorder="1" applyAlignment="1">
      <alignment horizontal="center" vertical="center" wrapText="1"/>
    </xf>
    <xf numFmtId="0" fontId="26" fillId="2" borderId="2" xfId="3" applyFont="1" applyFill="1" applyBorder="1" applyAlignment="1">
      <alignment horizontal="left" vertical="center" wrapText="1"/>
    </xf>
    <xf numFmtId="49" fontId="26" fillId="2" borderId="2" xfId="3" applyNumberFormat="1" applyFont="1" applyFill="1" applyBorder="1" applyAlignment="1">
      <alignment horizontal="center" vertical="center" wrapText="1"/>
    </xf>
    <xf numFmtId="0" fontId="33" fillId="2" borderId="2" xfId="0" applyFont="1" applyFill="1" applyBorder="1" applyAlignment="1">
      <alignment horizontal="center" vertical="center"/>
    </xf>
    <xf numFmtId="4" fontId="26" fillId="2" borderId="2" xfId="3" applyNumberFormat="1" applyFont="1" applyFill="1" applyBorder="1" applyAlignment="1">
      <alignment horizontal="center" vertical="center"/>
    </xf>
    <xf numFmtId="10" fontId="26" fillId="2" borderId="2" xfId="3" applyNumberFormat="1" applyFont="1" applyFill="1" applyBorder="1" applyAlignment="1">
      <alignment horizontal="center" vertical="center"/>
    </xf>
    <xf numFmtId="0" fontId="26" fillId="2" borderId="2" xfId="3" applyFont="1" applyFill="1" applyBorder="1" applyAlignment="1">
      <alignment vertical="center" wrapText="1"/>
    </xf>
    <xf numFmtId="2" fontId="26" fillId="2" borderId="2" xfId="3" applyNumberFormat="1" applyFont="1" applyFill="1" applyBorder="1" applyAlignment="1">
      <alignment horizontal="center" vertical="center"/>
    </xf>
    <xf numFmtId="0" fontId="8" fillId="2" borderId="2" xfId="0" applyFont="1" applyFill="1" applyBorder="1" applyAlignment="1">
      <alignment vertical="center"/>
    </xf>
    <xf numFmtId="16" fontId="8" fillId="2" borderId="2" xfId="0" applyNumberFormat="1" applyFont="1" applyFill="1" applyBorder="1" applyAlignment="1">
      <alignment horizontal="center" vertical="center" wrapText="1"/>
    </xf>
    <xf numFmtId="3" fontId="8" fillId="2" borderId="2" xfId="0" applyNumberFormat="1" applyFont="1" applyFill="1" applyBorder="1" applyAlignment="1">
      <alignment vertical="center" wrapText="1"/>
    </xf>
    <xf numFmtId="165" fontId="8" fillId="2" borderId="2" xfId="0" applyNumberFormat="1" applyFont="1" applyFill="1" applyBorder="1" applyAlignment="1">
      <alignment vertical="center" wrapText="1"/>
    </xf>
    <xf numFmtId="2" fontId="8" fillId="2" borderId="2" xfId="0" applyNumberFormat="1" applyFont="1" applyFill="1" applyBorder="1" applyAlignment="1">
      <alignment vertical="center" wrapText="1"/>
    </xf>
    <xf numFmtId="0" fontId="12" fillId="2" borderId="2" xfId="0" applyFont="1" applyFill="1" applyBorder="1" applyAlignment="1">
      <alignment horizontal="center" vertical="center"/>
    </xf>
    <xf numFmtId="167" fontId="8" fillId="2" borderId="2" xfId="0" applyNumberFormat="1" applyFont="1" applyFill="1" applyBorder="1" applyAlignment="1">
      <alignment vertical="center" wrapText="1"/>
    </xf>
    <xf numFmtId="2" fontId="31" fillId="2" borderId="2" xfId="0" applyNumberFormat="1" applyFont="1" applyFill="1" applyBorder="1" applyAlignment="1">
      <alignment horizontal="center" vertical="center" wrapText="1"/>
    </xf>
    <xf numFmtId="0" fontId="0" fillId="0" borderId="1" xfId="0" applyBorder="1"/>
    <xf numFmtId="0" fontId="35" fillId="2" borderId="2" xfId="0" applyFont="1" applyFill="1" applyBorder="1" applyAlignment="1">
      <alignment horizontal="center" vertical="center" wrapText="1"/>
    </xf>
    <xf numFmtId="0" fontId="35" fillId="2" borderId="2" xfId="0" applyFont="1" applyFill="1" applyBorder="1" applyAlignment="1">
      <alignment vertical="center" wrapText="1"/>
    </xf>
    <xf numFmtId="167" fontId="35" fillId="2" borderId="2" xfId="0" applyNumberFormat="1" applyFont="1" applyFill="1" applyBorder="1" applyAlignment="1">
      <alignment horizontal="center" vertical="center" wrapText="1"/>
    </xf>
    <xf numFmtId="0" fontId="26" fillId="2" borderId="1" xfId="3" applyFont="1" applyFill="1" applyBorder="1"/>
    <xf numFmtId="3" fontId="26" fillId="2" borderId="2" xfId="3" applyNumberFormat="1" applyFont="1" applyFill="1" applyBorder="1" applyAlignment="1">
      <alignment horizontal="center" vertical="center"/>
    </xf>
    <xf numFmtId="165" fontId="26" fillId="2" borderId="2" xfId="3" applyNumberFormat="1" applyFont="1" applyFill="1" applyBorder="1" applyAlignment="1">
      <alignment horizontal="center" vertical="center"/>
    </xf>
    <xf numFmtId="0" fontId="26" fillId="2" borderId="2" xfId="3" applyFont="1" applyFill="1" applyBorder="1" applyAlignment="1">
      <alignment horizontal="center" vertical="center"/>
    </xf>
    <xf numFmtId="0" fontId="26" fillId="2" borderId="2" xfId="3" applyFont="1" applyFill="1" applyBorder="1" applyAlignment="1">
      <alignment vertical="top" wrapText="1"/>
    </xf>
    <xf numFmtId="0" fontId="36" fillId="2" borderId="2" xfId="0" applyFont="1" applyFill="1" applyBorder="1" applyAlignment="1">
      <alignment horizontal="center" vertical="center"/>
    </xf>
    <xf numFmtId="0" fontId="10" fillId="0" borderId="1" xfId="0" applyFont="1" applyBorder="1"/>
    <xf numFmtId="0" fontId="8" fillId="0" borderId="1" xfId="0" applyFont="1" applyBorder="1" applyAlignment="1">
      <alignment horizontal="right" vertical="center"/>
    </xf>
    <xf numFmtId="0" fontId="7" fillId="0" borderId="1" xfId="0" applyFont="1" applyBorder="1" applyAlignment="1">
      <alignment horizontal="right" vertical="center"/>
    </xf>
    <xf numFmtId="0" fontId="8"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0" fillId="3" borderId="1" xfId="0" applyFill="1" applyBorder="1"/>
    <xf numFmtId="0" fontId="6" fillId="0" borderId="2" xfId="0" applyFont="1" applyBorder="1" applyAlignment="1">
      <alignment vertical="center" wrapText="1"/>
    </xf>
    <xf numFmtId="0" fontId="37" fillId="2" borderId="1" xfId="0" applyFont="1" applyFill="1" applyBorder="1"/>
    <xf numFmtId="0" fontId="38" fillId="2" borderId="1" xfId="0" applyFont="1" applyFill="1" applyBorder="1"/>
    <xf numFmtId="0" fontId="41" fillId="2" borderId="1" xfId="0" applyFont="1" applyFill="1" applyBorder="1"/>
    <xf numFmtId="0" fontId="40" fillId="2" borderId="1" xfId="0" applyFont="1" applyFill="1" applyBorder="1" applyAlignment="1">
      <alignment horizontal="left" vertical="center"/>
    </xf>
    <xf numFmtId="0" fontId="37" fillId="2" borderId="1" xfId="0" applyFont="1" applyFill="1" applyBorder="1" applyAlignment="1">
      <alignment horizontal="center"/>
    </xf>
    <xf numFmtId="0" fontId="42" fillId="2" borderId="1" xfId="0" applyFont="1" applyFill="1" applyBorder="1"/>
    <xf numFmtId="49" fontId="7"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49" fontId="7" fillId="2" borderId="2" xfId="0" applyNumberFormat="1" applyFont="1" applyFill="1" applyBorder="1" applyAlignment="1">
      <alignment horizontal="left" vertical="center" wrapText="1"/>
    </xf>
    <xf numFmtId="49" fontId="7" fillId="2" borderId="2" xfId="3" applyNumberFormat="1" applyFont="1" applyFill="1" applyBorder="1" applyAlignment="1">
      <alignment horizontal="left" vertical="center" wrapText="1"/>
    </xf>
    <xf numFmtId="0" fontId="7" fillId="2" borderId="2" xfId="3"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vertical="center" wrapText="1"/>
    </xf>
    <xf numFmtId="4" fontId="47" fillId="2" borderId="2" xfId="0" applyNumberFormat="1" applyFont="1" applyFill="1" applyBorder="1" applyAlignment="1">
      <alignment horizontal="center" vertical="center"/>
    </xf>
    <xf numFmtId="4" fontId="47" fillId="2" borderId="2" xfId="0" applyNumberFormat="1" applyFont="1" applyFill="1" applyBorder="1" applyAlignment="1">
      <alignment horizontal="center" vertical="center" wrapText="1"/>
    </xf>
    <xf numFmtId="0" fontId="45" fillId="2" borderId="2" xfId="0" applyFont="1" applyFill="1" applyBorder="1" applyAlignment="1">
      <alignment vertical="center" wrapText="1"/>
    </xf>
    <xf numFmtId="0" fontId="46" fillId="2" borderId="2" xfId="0" applyFont="1" applyFill="1" applyBorder="1" applyAlignment="1">
      <alignment horizontal="center" vertical="center" wrapText="1"/>
    </xf>
    <xf numFmtId="164" fontId="8"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6" fillId="2" borderId="1" xfId="0" applyNumberFormat="1" applyFont="1" applyFill="1" applyBorder="1"/>
    <xf numFmtId="0" fontId="6" fillId="2" borderId="2"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27" fillId="2" borderId="2" xfId="0" applyFont="1" applyFill="1" applyBorder="1" applyAlignment="1">
      <alignment horizontal="center" vertical="center" wrapText="1"/>
    </xf>
    <xf numFmtId="164" fontId="27" fillId="2" borderId="2" xfId="0" applyNumberFormat="1" applyFont="1" applyFill="1" applyBorder="1" applyAlignment="1">
      <alignment horizontal="center"/>
    </xf>
    <xf numFmtId="0" fontId="27" fillId="2" borderId="2" xfId="0" applyFont="1" applyFill="1" applyBorder="1" applyAlignment="1">
      <alignment horizontal="center"/>
    </xf>
    <xf numFmtId="0" fontId="7" fillId="2" borderId="1"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2" xfId="0" applyFont="1" applyFill="1" applyBorder="1" applyAlignment="1">
      <alignment vertical="center" wrapText="1"/>
    </xf>
    <xf numFmtId="0" fontId="8" fillId="2" borderId="2" xfId="0" applyFont="1" applyFill="1" applyBorder="1" applyAlignment="1">
      <alignment horizontal="left" vertical="center" wrapText="1"/>
    </xf>
    <xf numFmtId="165" fontId="18" fillId="2" borderId="2" xfId="3" applyNumberFormat="1" applyFont="1" applyFill="1" applyBorder="1" applyAlignment="1">
      <alignment horizontal="center" vertical="center"/>
    </xf>
    <xf numFmtId="0" fontId="38" fillId="2" borderId="1" xfId="0" applyFont="1" applyFill="1" applyBorder="1" applyAlignment="1">
      <alignment horizontal="left" vertical="center"/>
    </xf>
    <xf numFmtId="0" fontId="38" fillId="2" borderId="1" xfId="0" applyFont="1" applyFill="1" applyBorder="1" applyAlignment="1">
      <alignment horizontal="center"/>
    </xf>
    <xf numFmtId="0" fontId="39" fillId="2" borderId="1" xfId="0" applyFont="1" applyFill="1" applyBorder="1"/>
    <xf numFmtId="0" fontId="40" fillId="2" borderId="1" xfId="0" applyFont="1" applyFill="1" applyBorder="1" applyAlignment="1">
      <alignment horizontal="right" vertical="center"/>
    </xf>
    <xf numFmtId="0" fontId="40" fillId="2" borderId="1" xfId="0" applyFont="1" applyFill="1" applyBorder="1" applyAlignment="1">
      <alignment vertical="center"/>
    </xf>
    <xf numFmtId="0" fontId="40" fillId="2" borderId="1" xfId="0" applyFont="1" applyFill="1" applyBorder="1"/>
    <xf numFmtId="167" fontId="7" fillId="2" borderId="2" xfId="0" applyNumberFormat="1" applyFont="1" applyFill="1" applyBorder="1" applyAlignment="1">
      <alignment horizontal="center" vertical="center" wrapText="1"/>
    </xf>
    <xf numFmtId="2" fontId="37" fillId="2" borderId="1" xfId="0" applyNumberFormat="1" applyFont="1" applyFill="1" applyBorder="1"/>
    <xf numFmtId="0" fontId="43" fillId="2" borderId="1" xfId="0" applyFont="1" applyFill="1" applyBorder="1"/>
    <xf numFmtId="0" fontId="0" fillId="2" borderId="1" xfId="0" applyFill="1" applyBorder="1" applyAlignment="1">
      <alignment horizontal="center"/>
    </xf>
    <xf numFmtId="0" fontId="45" fillId="2" borderId="2" xfId="0" applyFont="1" applyFill="1" applyBorder="1" applyAlignment="1">
      <alignment horizontal="center" vertical="center" wrapText="1"/>
    </xf>
    <xf numFmtId="10" fontId="8" fillId="2" borderId="2" xfId="0" applyNumberFormat="1" applyFont="1" applyFill="1" applyBorder="1" applyAlignment="1">
      <alignment horizontal="center" vertical="center" wrapText="1"/>
    </xf>
    <xf numFmtId="0" fontId="34" fillId="2" borderId="2" xfId="0" applyFont="1" applyFill="1" applyBorder="1" applyAlignment="1">
      <alignment horizontal="center" vertical="center"/>
    </xf>
    <xf numFmtId="0" fontId="31" fillId="2" borderId="2" xfId="0" applyFont="1" applyFill="1" applyBorder="1" applyAlignment="1">
      <alignment horizontal="center" vertical="center" wrapText="1"/>
    </xf>
    <xf numFmtId="0" fontId="8" fillId="2" borderId="2" xfId="0" applyFont="1" applyFill="1" applyBorder="1" applyAlignment="1">
      <alignment vertical="center" wrapText="1"/>
    </xf>
    <xf numFmtId="0" fontId="8" fillId="4" borderId="2" xfId="0" applyFont="1" applyFill="1" applyBorder="1" applyAlignment="1">
      <alignment vertical="center" wrapText="1"/>
    </xf>
    <xf numFmtId="0" fontId="8" fillId="4" borderId="2" xfId="0" applyFont="1" applyFill="1" applyBorder="1" applyAlignment="1">
      <alignment horizontal="center" vertical="top" wrapText="1"/>
    </xf>
    <xf numFmtId="0" fontId="8" fillId="2" borderId="2" xfId="0" applyFont="1" applyFill="1" applyBorder="1" applyAlignment="1">
      <alignment vertical="center" wrapText="1"/>
    </xf>
    <xf numFmtId="0" fontId="8" fillId="2" borderId="1" xfId="0" applyFont="1" applyFill="1" applyBorder="1" applyAlignment="1">
      <alignment horizontal="left" vertical="top" wrapText="1"/>
    </xf>
    <xf numFmtId="0" fontId="6" fillId="2" borderId="6"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7" xfId="0" applyFont="1" applyFill="1" applyBorder="1" applyAlignment="1">
      <alignment horizontal="left"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2"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8" xfId="0" applyFont="1" applyFill="1" applyBorder="1" applyAlignment="1">
      <alignment horizontal="center" vertical="top" wrapText="1"/>
    </xf>
    <xf numFmtId="0" fontId="6" fillId="2" borderId="7" xfId="0" applyFont="1" applyFill="1" applyBorder="1" applyAlignment="1">
      <alignment horizontal="center" vertical="top" wrapText="1"/>
    </xf>
    <xf numFmtId="0" fontId="5" fillId="2" borderId="6" xfId="0" applyFont="1" applyFill="1" applyBorder="1"/>
    <xf numFmtId="0" fontId="5" fillId="2" borderId="8" xfId="0" applyFont="1" applyFill="1" applyBorder="1"/>
    <xf numFmtId="0" fontId="5" fillId="2" borderId="7" xfId="0" applyFont="1" applyFill="1" applyBorder="1"/>
    <xf numFmtId="0" fontId="5" fillId="2" borderId="6"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8" fillId="2" borderId="1" xfId="0" applyFont="1" applyFill="1" applyBorder="1" applyAlignment="1">
      <alignment horizontal="right" wrapText="1"/>
    </xf>
    <xf numFmtId="0" fontId="9" fillId="2" borderId="1" xfId="0" applyFont="1" applyFill="1" applyBorder="1" applyAlignment="1">
      <alignment horizontal="center" wrapText="1"/>
    </xf>
    <xf numFmtId="0" fontId="10" fillId="2" borderId="1" xfId="0" applyFont="1" applyFill="1" applyBorder="1" applyAlignment="1">
      <alignment horizontal="center"/>
    </xf>
    <xf numFmtId="0" fontId="6" fillId="2" borderId="2"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164" fontId="7" fillId="2" borderId="6" xfId="0" applyNumberFormat="1" applyFont="1" applyFill="1" applyBorder="1" applyAlignment="1">
      <alignment horizontal="center" vertical="top" wrapText="1"/>
    </xf>
    <xf numFmtId="164" fontId="7" fillId="2" borderId="7" xfId="0" applyNumberFormat="1" applyFont="1" applyFill="1" applyBorder="1" applyAlignment="1">
      <alignment horizontal="center" vertical="top"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11" fillId="2" borderId="2" xfId="0" applyFont="1" applyFill="1" applyBorder="1" applyAlignment="1">
      <alignment horizontal="center" vertical="center" wrapText="1"/>
    </xf>
    <xf numFmtId="0" fontId="6" fillId="2" borderId="6" xfId="0" applyFont="1" applyFill="1" applyBorder="1" applyAlignment="1">
      <alignment horizontal="left" vertical="center" indent="1"/>
    </xf>
    <xf numFmtId="0" fontId="6" fillId="2" borderId="7" xfId="0" applyFont="1" applyFill="1" applyBorder="1" applyAlignment="1">
      <alignment horizontal="left" vertical="center" indent="1"/>
    </xf>
    <xf numFmtId="4" fontId="6" fillId="2" borderId="2" xfId="0" applyNumberFormat="1" applyFont="1" applyFill="1" applyBorder="1" applyAlignment="1">
      <alignment horizontal="center" vertical="top" wrapText="1"/>
    </xf>
    <xf numFmtId="0" fontId="6"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6"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10" fillId="2" borderId="8"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6" fillId="2" borderId="6"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7" xfId="0" applyFont="1" applyFill="1" applyBorder="1" applyAlignment="1">
      <alignment horizontal="left" vertical="top" wrapText="1"/>
    </xf>
    <xf numFmtId="0" fontId="14" fillId="2" borderId="6" xfId="0" applyFont="1" applyFill="1" applyBorder="1" applyAlignment="1">
      <alignment horizontal="center" vertical="top" wrapText="1"/>
    </xf>
    <xf numFmtId="0" fontId="14" fillId="2" borderId="8" xfId="0" applyFont="1" applyFill="1" applyBorder="1" applyAlignment="1">
      <alignment horizontal="center" vertical="top" wrapText="1"/>
    </xf>
    <xf numFmtId="0" fontId="14" fillId="2" borderId="7" xfId="0" applyFont="1" applyFill="1" applyBorder="1" applyAlignment="1">
      <alignment horizontal="center" vertical="top" wrapText="1"/>
    </xf>
    <xf numFmtId="0" fontId="15" fillId="2" borderId="6"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7"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6"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14" fillId="2" borderId="9"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167" fontId="6" fillId="2" borderId="9"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7" xfId="0" applyFont="1" applyFill="1" applyBorder="1" applyAlignment="1">
      <alignment horizontal="center" vertical="center" wrapText="1"/>
    </xf>
    <xf numFmtId="16" fontId="6" fillId="2" borderId="6" xfId="0" applyNumberFormat="1" applyFont="1" applyFill="1" applyBorder="1" applyAlignment="1">
      <alignment horizontal="center" vertical="center" wrapText="1"/>
    </xf>
    <xf numFmtId="16" fontId="6" fillId="2" borderId="8" xfId="0" applyNumberFormat="1" applyFont="1" applyFill="1" applyBorder="1" applyAlignment="1">
      <alignment horizontal="center" vertical="center" wrapText="1"/>
    </xf>
    <xf numFmtId="16" fontId="6" fillId="2" borderId="7" xfId="0" applyNumberFormat="1"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8" xfId="4" applyFont="1" applyFill="1" applyBorder="1" applyAlignment="1">
      <alignment horizontal="center" vertical="center" wrapText="1"/>
    </xf>
    <xf numFmtId="0" fontId="6" fillId="2" borderId="7" xfId="4" applyFont="1" applyFill="1" applyBorder="1" applyAlignment="1">
      <alignment horizontal="center" vertical="center" wrapText="1"/>
    </xf>
    <xf numFmtId="0" fontId="8" fillId="2" borderId="6" xfId="4" applyFont="1" applyFill="1" applyBorder="1" applyAlignment="1">
      <alignment horizontal="left" vertical="center" wrapText="1"/>
    </xf>
    <xf numFmtId="0" fontId="8" fillId="2" borderId="8" xfId="4" applyFont="1" applyFill="1" applyBorder="1" applyAlignment="1">
      <alignment horizontal="left" vertical="center" wrapText="1"/>
    </xf>
    <xf numFmtId="0" fontId="8" fillId="2" borderId="7" xfId="4" applyFont="1" applyFill="1" applyBorder="1" applyAlignment="1">
      <alignment horizontal="left" vertical="center" wrapText="1"/>
    </xf>
    <xf numFmtId="0" fontId="6" fillId="2" borderId="9" xfId="4"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2" xfId="0" applyFill="1" applyBorder="1" applyAlignment="1">
      <alignment horizontal="center" vertical="center" wrapText="1"/>
    </xf>
    <xf numFmtId="0" fontId="6" fillId="2" borderId="6" xfId="4" applyFont="1" applyFill="1" applyBorder="1" applyAlignment="1">
      <alignment horizontal="left" vertical="center" wrapText="1"/>
    </xf>
    <xf numFmtId="0" fontId="6" fillId="2" borderId="8" xfId="4" applyFont="1" applyFill="1" applyBorder="1" applyAlignment="1">
      <alignment horizontal="left" vertical="center" wrapText="1"/>
    </xf>
    <xf numFmtId="0" fontId="6" fillId="2" borderId="7" xfId="4" applyFont="1" applyFill="1" applyBorder="1" applyAlignment="1">
      <alignment horizontal="left" vertical="center" wrapText="1"/>
    </xf>
    <xf numFmtId="0" fontId="0" fillId="2" borderId="8" xfId="0" applyFill="1" applyBorder="1"/>
    <xf numFmtId="0" fontId="0" fillId="2" borderId="7" xfId="0" applyFill="1" applyBorder="1"/>
    <xf numFmtId="0" fontId="12" fillId="2" borderId="6" xfId="4" applyFont="1" applyFill="1" applyBorder="1" applyAlignment="1">
      <alignment horizontal="center" vertical="center" wrapText="1"/>
    </xf>
    <xf numFmtId="0" fontId="12" fillId="2" borderId="6" xfId="4" applyFont="1" applyFill="1" applyBorder="1" applyAlignment="1">
      <alignment horizontal="left" vertical="center" wrapText="1"/>
    </xf>
    <xf numFmtId="0" fontId="20" fillId="2" borderId="2" xfId="0" applyFont="1" applyFill="1" applyBorder="1" applyAlignment="1">
      <alignment horizontal="center" vertical="center" wrapText="1"/>
    </xf>
    <xf numFmtId="0" fontId="8" fillId="2" borderId="6" xfId="4" applyFont="1" applyFill="1" applyBorder="1" applyAlignment="1">
      <alignment horizontal="left" vertical="top" wrapText="1"/>
    </xf>
    <xf numFmtId="0" fontId="8" fillId="2" borderId="8" xfId="4" applyFont="1" applyFill="1" applyBorder="1" applyAlignment="1">
      <alignment horizontal="left" vertical="top" wrapText="1"/>
    </xf>
    <xf numFmtId="0" fontId="8" fillId="2" borderId="7" xfId="4" applyFont="1" applyFill="1" applyBorder="1" applyAlignment="1">
      <alignment horizontal="left" vertical="top" wrapText="1"/>
    </xf>
    <xf numFmtId="0" fontId="21" fillId="2" borderId="6" xfId="4" applyFont="1" applyFill="1" applyBorder="1" applyAlignment="1">
      <alignment horizontal="center" vertical="top" wrapText="1"/>
    </xf>
    <xf numFmtId="0" fontId="21" fillId="2" borderId="8" xfId="4" applyFont="1" applyFill="1" applyBorder="1" applyAlignment="1">
      <alignment horizontal="center" vertical="top" wrapText="1"/>
    </xf>
    <xf numFmtId="0" fontId="21" fillId="2" borderId="7" xfId="4" applyFont="1" applyFill="1" applyBorder="1" applyAlignment="1">
      <alignment horizontal="center" vertical="top" wrapText="1"/>
    </xf>
    <xf numFmtId="14" fontId="6" fillId="2" borderId="6" xfId="4" applyNumberFormat="1" applyFont="1" applyFill="1" applyBorder="1" applyAlignment="1">
      <alignment horizontal="center" vertical="center" wrapText="1"/>
    </xf>
    <xf numFmtId="14" fontId="6" fillId="2" borderId="8" xfId="4" applyNumberFormat="1" applyFont="1" applyFill="1" applyBorder="1" applyAlignment="1">
      <alignment horizontal="center" vertical="center" wrapText="1"/>
    </xf>
    <xf numFmtId="14" fontId="6" fillId="2" borderId="7" xfId="4" applyNumberFormat="1" applyFont="1" applyFill="1" applyBorder="1" applyAlignment="1">
      <alignment horizontal="center" vertical="center" wrapText="1"/>
    </xf>
    <xf numFmtId="0" fontId="0" fillId="2" borderId="8"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top" wrapText="1"/>
    </xf>
    <xf numFmtId="0" fontId="0" fillId="2" borderId="7" xfId="0" applyFill="1" applyBorder="1" applyAlignment="1">
      <alignment horizontal="center" vertical="top" wrapText="1"/>
    </xf>
    <xf numFmtId="49" fontId="6" fillId="2" borderId="6" xfId="4" applyNumberFormat="1" applyFont="1" applyFill="1" applyBorder="1" applyAlignment="1">
      <alignment horizontal="center" vertical="center" wrapText="1"/>
    </xf>
    <xf numFmtId="49" fontId="6" fillId="2" borderId="8" xfId="4" applyNumberFormat="1" applyFont="1" applyFill="1" applyBorder="1" applyAlignment="1">
      <alignment horizontal="center" vertical="center" wrapText="1"/>
    </xf>
    <xf numFmtId="49" fontId="6" fillId="2" borderId="7" xfId="4" applyNumberFormat="1" applyFont="1" applyFill="1" applyBorder="1" applyAlignment="1">
      <alignment horizontal="center" vertical="center" wrapText="1"/>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7" xfId="0" applyFont="1" applyFill="1" applyBorder="1" applyAlignment="1">
      <alignment horizontal="left" vertical="center" wrapText="1"/>
    </xf>
    <xf numFmtId="0" fontId="21" fillId="2" borderId="6" xfId="4"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6" fillId="2" borderId="6" xfId="4" applyFont="1" applyFill="1" applyBorder="1" applyAlignment="1">
      <alignment horizontal="center" vertical="top" wrapText="1"/>
    </xf>
    <xf numFmtId="0" fontId="23" fillId="2" borderId="2" xfId="4" applyFont="1" applyFill="1" applyBorder="1" applyAlignment="1">
      <alignment horizontal="center" vertical="center" wrapText="1"/>
    </xf>
    <xf numFmtId="0" fontId="23" fillId="2" borderId="2" xfId="0" applyFont="1" applyFill="1" applyBorder="1" applyAlignment="1">
      <alignment horizontal="center" vertical="center" wrapText="1"/>
    </xf>
    <xf numFmtId="0" fontId="6" fillId="2" borderId="2" xfId="4" applyFont="1" applyFill="1" applyBorder="1" applyAlignment="1">
      <alignment horizontal="center" vertical="center" wrapText="1"/>
    </xf>
    <xf numFmtId="0" fontId="17" fillId="2" borderId="2" xfId="0" applyFont="1" applyFill="1" applyBorder="1" applyAlignment="1">
      <alignment horizontal="center" vertical="center" wrapText="1"/>
    </xf>
    <xf numFmtId="0" fontId="8" fillId="2" borderId="2" xfId="4" applyFont="1" applyFill="1" applyBorder="1" applyAlignment="1">
      <alignment horizontal="center" vertical="center" wrapText="1"/>
    </xf>
    <xf numFmtId="0" fontId="24" fillId="2" borderId="2"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1" fillId="2" borderId="6"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21" fillId="2" borderId="7" xfId="0" applyFont="1" applyFill="1" applyBorder="1" applyAlignment="1">
      <alignment horizontal="left"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7" xfId="0" applyFont="1" applyFill="1" applyBorder="1" applyAlignment="1">
      <alignment horizontal="center" vertical="center" wrapText="1"/>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18" fillId="2" borderId="9"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0" fillId="2" borderId="2" xfId="0" applyFont="1" applyFill="1" applyBorder="1" applyAlignment="1">
      <alignment horizontal="left" vertical="center" wrapText="1"/>
    </xf>
    <xf numFmtId="14" fontId="21" fillId="2" borderId="9" xfId="0" applyNumberFormat="1" applyFont="1" applyFill="1" applyBorder="1" applyAlignment="1">
      <alignment horizontal="left" vertical="center" wrapText="1"/>
    </xf>
    <xf numFmtId="0" fontId="21" fillId="2" borderId="10" xfId="0" applyFont="1" applyFill="1" applyBorder="1" applyAlignment="1">
      <alignment horizontal="left" vertical="center" wrapText="1"/>
    </xf>
    <xf numFmtId="0" fontId="21" fillId="2" borderId="11" xfId="0" applyFont="1" applyFill="1" applyBorder="1" applyAlignment="1">
      <alignment horizontal="left" vertical="center" wrapText="1"/>
    </xf>
    <xf numFmtId="0" fontId="5" fillId="2" borderId="6" xfId="0" applyFont="1" applyFill="1" applyBorder="1" applyAlignment="1">
      <alignment horizontal="center"/>
    </xf>
    <xf numFmtId="0" fontId="5" fillId="2" borderId="8" xfId="0" applyFont="1" applyFill="1" applyBorder="1" applyAlignment="1">
      <alignment horizontal="center"/>
    </xf>
    <xf numFmtId="0" fontId="5" fillId="2" borderId="7" xfId="0" applyFont="1" applyFill="1" applyBorder="1" applyAlignment="1">
      <alignment horizontal="center"/>
    </xf>
    <xf numFmtId="0" fontId="4" fillId="2" borderId="2" xfId="0" applyFont="1" applyFill="1" applyBorder="1" applyAlignment="1">
      <alignment horizontal="center" vertical="center" wrapText="1"/>
    </xf>
    <xf numFmtId="0" fontId="10" fillId="2" borderId="8"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6" fillId="2" borderId="9" xfId="4" applyFont="1" applyFill="1" applyBorder="1" applyAlignment="1">
      <alignment horizontal="center" vertical="top" wrapText="1"/>
    </xf>
    <xf numFmtId="0" fontId="0" fillId="2" borderId="10" xfId="0" applyFill="1" applyBorder="1" applyAlignment="1">
      <alignment horizontal="center" vertical="top" wrapText="1"/>
    </xf>
    <xf numFmtId="0" fontId="0" fillId="2" borderId="11" xfId="0" applyFill="1" applyBorder="1" applyAlignment="1">
      <alignment horizontal="center" vertical="top" wrapText="1"/>
    </xf>
    <xf numFmtId="0" fontId="5" fillId="2" borderId="2" xfId="0" applyFont="1" applyFill="1" applyBorder="1" applyAlignment="1">
      <alignment horizontal="center" vertical="center"/>
    </xf>
    <xf numFmtId="0" fontId="45" fillId="2" borderId="6" xfId="0" applyNumberFormat="1" applyFont="1" applyFill="1" applyBorder="1" applyAlignment="1">
      <alignment horizontal="left" vertical="center" wrapText="1"/>
    </xf>
    <xf numFmtId="0" fontId="45" fillId="2" borderId="8" xfId="0" applyNumberFormat="1" applyFont="1" applyFill="1" applyBorder="1" applyAlignment="1">
      <alignment horizontal="left" vertical="center" wrapText="1"/>
    </xf>
    <xf numFmtId="0" fontId="45" fillId="2" borderId="7" xfId="0" applyNumberFormat="1" applyFont="1" applyFill="1" applyBorder="1" applyAlignment="1">
      <alignment horizontal="left" vertical="center" wrapText="1"/>
    </xf>
    <xf numFmtId="16" fontId="47" fillId="2" borderId="6" xfId="0" applyNumberFormat="1" applyFont="1" applyFill="1" applyBorder="1" applyAlignment="1">
      <alignment horizontal="center" vertical="center" wrapText="1"/>
    </xf>
    <xf numFmtId="16" fontId="47" fillId="2" borderId="8" xfId="0" applyNumberFormat="1" applyFont="1" applyFill="1" applyBorder="1" applyAlignment="1">
      <alignment horizontal="center" vertical="center" wrapText="1"/>
    </xf>
    <xf numFmtId="16" fontId="47" fillId="2" borderId="7" xfId="0" applyNumberFormat="1" applyFont="1" applyFill="1" applyBorder="1" applyAlignment="1">
      <alignment horizontal="center" vertical="center" wrapText="1"/>
    </xf>
    <xf numFmtId="0" fontId="47" fillId="2" borderId="6" xfId="0" applyNumberFormat="1" applyFont="1" applyFill="1" applyBorder="1" applyAlignment="1">
      <alignment horizontal="center" vertical="center" wrapText="1"/>
    </xf>
    <xf numFmtId="0" fontId="47" fillId="2" borderId="8" xfId="0" applyNumberFormat="1" applyFont="1" applyFill="1" applyBorder="1" applyAlignment="1">
      <alignment horizontal="center" vertical="center" wrapText="1"/>
    </xf>
    <xf numFmtId="0" fontId="47" fillId="2" borderId="7" xfId="0"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0" fontId="49" fillId="2" borderId="8" xfId="0" applyFont="1" applyFill="1" applyBorder="1" applyAlignment="1">
      <alignment horizontal="center" vertical="center" wrapText="1"/>
    </xf>
    <xf numFmtId="0" fontId="49" fillId="2" borderId="7" xfId="0" applyFont="1" applyFill="1" applyBorder="1" applyAlignment="1">
      <alignment horizontal="center" vertical="center" wrapText="1"/>
    </xf>
    <xf numFmtId="0" fontId="26" fillId="2" borderId="1" xfId="0" applyFont="1" applyFill="1" applyBorder="1" applyAlignment="1">
      <alignment horizontal="center" wrapText="1"/>
    </xf>
    <xf numFmtId="0" fontId="26" fillId="2" borderId="1" xfId="0" applyFont="1" applyFill="1" applyBorder="1" applyAlignment="1">
      <alignment horizontal="center"/>
    </xf>
    <xf numFmtId="0" fontId="27" fillId="2" borderId="2" xfId="0" applyFont="1" applyFill="1" applyBorder="1" applyAlignment="1">
      <alignment horizontal="center" vertical="center" wrapText="1"/>
    </xf>
    <xf numFmtId="0" fontId="27" fillId="2" borderId="2" xfId="0" applyFont="1" applyFill="1" applyBorder="1" applyAlignment="1">
      <alignment horizontal="center"/>
    </xf>
    <xf numFmtId="0" fontId="27" fillId="2" borderId="2" xfId="0" applyFont="1" applyFill="1" applyBorder="1" applyAlignment="1">
      <alignment horizontal="left" vertical="center"/>
    </xf>
    <xf numFmtId="0" fontId="27" fillId="2" borderId="9" xfId="0" applyFont="1" applyFill="1" applyBorder="1" applyAlignment="1">
      <alignment horizontal="left" vertical="center" wrapText="1"/>
    </xf>
    <xf numFmtId="0" fontId="0" fillId="2" borderId="12" xfId="0" applyFill="1" applyBorder="1" applyAlignment="1">
      <alignment horizontal="left" vertical="center"/>
    </xf>
    <xf numFmtId="0" fontId="0" fillId="2" borderId="13" xfId="0" applyFill="1" applyBorder="1" applyAlignment="1">
      <alignment horizontal="left" vertical="center"/>
    </xf>
    <xf numFmtId="0" fontId="27" fillId="2" borderId="10" xfId="0" applyFont="1" applyFill="1" applyBorder="1" applyAlignment="1">
      <alignment horizontal="left" vertical="center" wrapText="1"/>
    </xf>
    <xf numFmtId="0" fontId="0" fillId="2" borderId="1" xfId="0" applyFill="1" applyBorder="1" applyAlignment="1">
      <alignment horizontal="left" vertical="center"/>
    </xf>
    <xf numFmtId="0" fontId="0" fillId="2" borderId="14" xfId="0" applyFill="1" applyBorder="1" applyAlignment="1">
      <alignment horizontal="left" vertical="center"/>
    </xf>
    <xf numFmtId="0" fontId="27" fillId="2" borderId="11" xfId="0" applyFont="1" applyFill="1" applyBorder="1" applyAlignment="1">
      <alignment horizontal="left" vertical="center" wrapText="1"/>
    </xf>
    <xf numFmtId="0" fontId="0" fillId="2" borderId="15" xfId="0" applyFill="1" applyBorder="1" applyAlignment="1">
      <alignment horizontal="left" vertical="center"/>
    </xf>
    <xf numFmtId="0" fontId="0" fillId="2" borderId="16" xfId="0" applyFill="1" applyBorder="1" applyAlignment="1">
      <alignment horizontal="left" vertical="center"/>
    </xf>
    <xf numFmtId="0" fontId="50" fillId="2" borderId="1" xfId="0" applyFont="1" applyFill="1" applyBorder="1" applyAlignment="1">
      <alignment horizontal="left" vertical="top" wrapText="1"/>
    </xf>
    <xf numFmtId="0" fontId="48" fillId="2" borderId="2" xfId="0" applyFont="1" applyFill="1" applyBorder="1" applyAlignment="1">
      <alignment horizontal="center" wrapText="1"/>
    </xf>
    <xf numFmtId="0" fontId="27" fillId="2" borderId="2" xfId="0" applyFont="1" applyFill="1" applyBorder="1" applyAlignment="1">
      <alignment horizontal="center" wrapText="1"/>
    </xf>
    <xf numFmtId="0" fontId="48" fillId="2" borderId="2" xfId="0" applyFont="1" applyFill="1" applyBorder="1" applyAlignment="1">
      <alignment vertical="center" wrapText="1"/>
    </xf>
    <xf numFmtId="0" fontId="27" fillId="2" borderId="2" xfId="0" applyFont="1" applyFill="1" applyBorder="1" applyAlignment="1">
      <alignment vertical="center" wrapText="1"/>
    </xf>
    <xf numFmtId="0" fontId="27" fillId="2" borderId="2" xfId="0" applyFont="1" applyFill="1" applyBorder="1" applyAlignment="1">
      <alignment horizontal="left" vertical="center" wrapText="1"/>
    </xf>
    <xf numFmtId="4" fontId="48" fillId="2" borderId="2" xfId="0" applyNumberFormat="1" applyFont="1" applyFill="1" applyBorder="1" applyAlignment="1">
      <alignment horizontal="left" vertical="center" wrapText="1"/>
    </xf>
    <xf numFmtId="9" fontId="27" fillId="2" borderId="2" xfId="0" applyNumberFormat="1" applyFont="1" applyFill="1" applyBorder="1" applyAlignment="1">
      <alignment vertical="center"/>
    </xf>
    <xf numFmtId="1" fontId="27" fillId="2" borderId="2" xfId="0" applyNumberFormat="1" applyFont="1" applyFill="1" applyBorder="1" applyAlignment="1">
      <alignment vertical="center"/>
    </xf>
    <xf numFmtId="0" fontId="27" fillId="2" borderId="9" xfId="0" applyFont="1" applyFill="1" applyBorder="1" applyAlignment="1">
      <alignment vertical="center" wrapText="1"/>
    </xf>
    <xf numFmtId="0" fontId="0" fillId="2" borderId="12" xfId="0" applyFill="1" applyBorder="1" applyAlignment="1">
      <alignment vertical="center"/>
    </xf>
    <xf numFmtId="0" fontId="0" fillId="2" borderId="13" xfId="0" applyFill="1" applyBorder="1" applyAlignment="1">
      <alignment vertical="center"/>
    </xf>
    <xf numFmtId="0" fontId="27" fillId="2" borderId="10" xfId="0" applyFont="1" applyFill="1" applyBorder="1" applyAlignment="1">
      <alignment vertical="center" wrapText="1"/>
    </xf>
    <xf numFmtId="0" fontId="0" fillId="2" borderId="1" xfId="0" applyFill="1" applyBorder="1" applyAlignment="1">
      <alignment vertical="center"/>
    </xf>
    <xf numFmtId="0" fontId="0" fillId="2" borderId="14" xfId="0" applyFill="1" applyBorder="1" applyAlignment="1">
      <alignment vertical="center"/>
    </xf>
    <xf numFmtId="0" fontId="27" fillId="2" borderId="11" xfId="0" applyFont="1" applyFill="1" applyBorder="1" applyAlignment="1">
      <alignment vertical="center" wrapText="1"/>
    </xf>
    <xf numFmtId="0" fontId="0" fillId="2" borderId="15" xfId="0" applyFill="1" applyBorder="1" applyAlignment="1">
      <alignment vertical="center"/>
    </xf>
    <xf numFmtId="0" fontId="0" fillId="2" borderId="16" xfId="0" applyFill="1" applyBorder="1" applyAlignment="1">
      <alignment vertical="center"/>
    </xf>
    <xf numFmtId="0" fontId="27" fillId="2" borderId="6" xfId="0" applyFont="1" applyFill="1" applyBorder="1" applyAlignment="1">
      <alignment horizontal="center" vertical="top" wrapText="1"/>
    </xf>
    <xf numFmtId="164" fontId="27" fillId="2" borderId="2" xfId="0" applyNumberFormat="1" applyFont="1" applyFill="1" applyBorder="1" applyAlignment="1">
      <alignment horizontal="center"/>
    </xf>
    <xf numFmtId="0" fontId="8" fillId="2" borderId="1" xfId="0" applyFont="1" applyFill="1" applyBorder="1" applyAlignment="1">
      <alignment horizontal="left" vertical="center" wrapText="1"/>
    </xf>
    <xf numFmtId="0" fontId="8" fillId="2" borderId="6" xfId="1" applyFont="1" applyFill="1" applyBorder="1" applyAlignment="1">
      <alignment horizontal="center" vertical="top" wrapText="1"/>
    </xf>
    <xf numFmtId="0" fontId="8" fillId="2" borderId="8" xfId="1" applyFont="1" applyFill="1" applyBorder="1" applyAlignment="1">
      <alignment horizontal="center" vertical="top" wrapText="1"/>
    </xf>
    <xf numFmtId="0" fontId="8" fillId="2" borderId="7" xfId="1" applyFont="1" applyFill="1" applyBorder="1" applyAlignment="1">
      <alignment horizontal="center" vertical="top" wrapText="1"/>
    </xf>
    <xf numFmtId="0" fontId="8" fillId="2" borderId="2" xfId="1" applyFont="1" applyFill="1" applyBorder="1" applyAlignment="1">
      <alignment horizontal="center" vertical="center" wrapText="1"/>
    </xf>
    <xf numFmtId="0" fontId="8" fillId="2" borderId="2" xfId="0" applyFont="1" applyFill="1" applyBorder="1" applyAlignment="1">
      <alignment vertical="center" wrapText="1"/>
    </xf>
    <xf numFmtId="0" fontId="10" fillId="2" borderId="2" xfId="0" applyFont="1" applyFill="1" applyBorder="1" applyAlignment="1">
      <alignment vertical="center" wrapText="1"/>
    </xf>
    <xf numFmtId="0" fontId="8" fillId="2" borderId="2" xfId="0" applyFont="1" applyFill="1" applyBorder="1" applyAlignment="1">
      <alignment horizontal="left" vertical="center" wrapText="1"/>
    </xf>
    <xf numFmtId="0" fontId="35" fillId="2" borderId="3" xfId="0" applyFont="1" applyFill="1" applyBorder="1" applyAlignment="1">
      <alignment vertical="center" wrapText="1"/>
    </xf>
    <xf numFmtId="0" fontId="35" fillId="2" borderId="4" xfId="0" applyFont="1" applyFill="1" applyBorder="1" applyAlignment="1">
      <alignment vertical="center" wrapText="1"/>
    </xf>
    <xf numFmtId="0" fontId="35" fillId="2" borderId="5" xfId="0" applyFont="1" applyFill="1" applyBorder="1" applyAlignment="1">
      <alignment vertical="center" wrapText="1"/>
    </xf>
    <xf numFmtId="0" fontId="8" fillId="2" borderId="2" xfId="0" applyFont="1" applyFill="1" applyBorder="1" applyAlignment="1">
      <alignment horizontal="center" vertical="center" wrapText="1"/>
    </xf>
    <xf numFmtId="0" fontId="7" fillId="2" borderId="1" xfId="0" applyFont="1" applyFill="1" applyBorder="1" applyAlignment="1">
      <alignment horizontal="center" vertical="center"/>
    </xf>
    <xf numFmtId="0" fontId="3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6" fillId="0" borderId="2" xfId="0" applyFont="1" applyBorder="1" applyAlignment="1">
      <alignment horizontal="left" vertical="center" wrapText="1"/>
    </xf>
    <xf numFmtId="0" fontId="41" fillId="2" borderId="1" xfId="0" applyFont="1" applyFill="1" applyBorder="1" applyAlignment="1">
      <alignment horizontal="center" wrapText="1"/>
    </xf>
    <xf numFmtId="0" fontId="11" fillId="2" borderId="12" xfId="0" applyFont="1" applyFill="1" applyBorder="1" applyAlignment="1">
      <alignment horizontal="left" vertical="center" wrapText="1"/>
    </xf>
  </cellXfs>
  <cellStyles count="6">
    <cellStyle name="Гиперссылка" xfId="1" builtinId="8"/>
    <cellStyle name="Обычный" xfId="0" builtinId="0"/>
    <cellStyle name="Обычный 2" xfId="2"/>
    <cellStyle name="Обычный 5" xfId="3"/>
    <cellStyle name="Обычный_Лист1 2" xfId="4"/>
    <cellStyle name="Процентный 2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IE5/VJ2430DE/Users/sedletskaya/Desktop/&#1057;&#1040;&#1064;&#1040;%20&#1056;&#1040;&#1041;&#1054;&#1058;&#1040;/&#1075;&#1086;&#1089;&#1087;&#1088;&#1086;&#1075;&#1088;&#1072;&#1084;&#1084;&#1072;/&#1086;&#1090;&#1095;&#1077;&#1090;%20&#1087;&#1086;%20&#1075;&#1086;&#1089;&#1087;&#1088;&#1086;&#1075;&#1088;&#1072;&#1084;&#1084;&#1077;%2017.07.2018/&#1055;&#1083;&#1072;&#1085;%20&#1088;&#1077;&#1072;&#1083;&#1080;&#1079;&#1072;&#1094;&#1080;&#1080;_2019-2020_&#1056;&#105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IE5/VJ2430DE/Users/sedletskaya/Desktop/&#1057;&#1040;&#1064;&#1040;%20&#1056;&#1040;&#1041;&#1054;&#1058;&#1040;/&#1054;&#1058;&#1063;&#1045;&#1058;%20&#1054;%20&#1056;&#1045;&#1040;&#1051;&#1048;&#1047;&#1040;&#1062;&#1048;&#1048;%20&#1043;&#1054;&#1057;,&#1055;&#1056;&#1054;&#1043;&#1056;&#1040;&#1052;&#1052;&#1067;%20&#1079;&#1072;%202018%20&#1075;&#1086;&#1076;/&#1055;&#1083;&#1072;&#1085;%20&#1088;&#1077;&#1072;&#1083;&#1080;&#1079;&#1072;&#1094;&#1080;&#1080;_2019-2020_&#1062;&#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IE5/VJ2430DE/godovoy-otchet-za-2019-g_&#1089;&#1074;&#1086;&#1076;_&#1056;&#1050;&#106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на печать"/>
      <sheetName val="Лист1"/>
      <sheetName val="Лист2"/>
      <sheetName val="Лист3"/>
    </sheetNames>
    <sheetDataSet>
      <sheetData sheetId="0" refreshError="1">
        <row r="13">
          <cell r="F13">
            <v>278925.92500000005</v>
          </cell>
        </row>
        <row r="58">
          <cell r="G58">
            <v>907.8</v>
          </cell>
        </row>
        <row r="59">
          <cell r="F59">
            <v>370.79199999999997</v>
          </cell>
        </row>
        <row r="83">
          <cell r="F83">
            <v>2543.627</v>
          </cell>
          <cell r="G83">
            <v>6227.5</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на печать"/>
      <sheetName val="Лист1"/>
      <sheetName val="Лист2"/>
      <sheetName val="Лист3"/>
    </sheetNames>
    <sheetDataSet>
      <sheetData sheetId="0" refreshError="1">
        <row r="168">
          <cell r="F168">
            <v>360</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11а"/>
      <sheetName val="11б. Отч ОКС"/>
      <sheetName val="11в. Отч пок"/>
      <sheetName val="11г. Отч НПА"/>
      <sheetName val="11д. Оц эф"/>
      <sheetName val="Лист1"/>
    </sheetNames>
    <sheetDataSet>
      <sheetData sheetId="0">
        <row r="305">
          <cell r="J305">
            <v>0.8928571428571429</v>
          </cell>
        </row>
      </sheetData>
      <sheetData sheetId="1"/>
      <sheetData sheetId="2">
        <row r="41">
          <cell r="M41">
            <v>86.991818181818175</v>
          </cell>
          <cell r="N41">
            <v>106.14999999999999</v>
          </cell>
        </row>
      </sheetData>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theme="7" tint="0.59999389629810485"/>
    <pageSetUpPr fitToPage="1"/>
  </sheetPr>
  <dimension ref="A1:O598"/>
  <sheetViews>
    <sheetView tabSelected="1" topLeftCell="A126" zoomScale="75" zoomScaleNormal="75" workbookViewId="0">
      <selection activeCell="D133" sqref="D133"/>
    </sheetView>
  </sheetViews>
  <sheetFormatPr defaultColWidth="13.7109375" defaultRowHeight="15.75" outlineLevelRow="1"/>
  <cols>
    <col min="1" max="1" width="7.42578125" style="2" customWidth="1"/>
    <col min="2" max="2" width="36" style="3" customWidth="1"/>
    <col min="3" max="3" width="7.7109375" style="4" customWidth="1"/>
    <col min="4" max="4" width="15.42578125" style="5" customWidth="1"/>
    <col min="5" max="5" width="24.85546875" style="6" customWidth="1"/>
    <col min="6" max="6" width="23.140625" style="6" customWidth="1"/>
    <col min="7" max="7" width="12.140625" style="5" customWidth="1"/>
    <col min="8" max="8" width="21.7109375" style="7" customWidth="1"/>
    <col min="9" max="9" width="31.7109375" style="7" customWidth="1"/>
    <col min="10" max="10" width="20.42578125" style="7" customWidth="1"/>
    <col min="11" max="11" width="21.42578125" style="7" customWidth="1"/>
    <col min="12" max="12" width="31.28515625" style="8" customWidth="1"/>
    <col min="13" max="13" width="7.85546875" style="1" customWidth="1"/>
    <col min="14" max="256" width="13.7109375" style="1"/>
    <col min="257" max="257" width="8.7109375" style="1" customWidth="1"/>
    <col min="258" max="258" width="36" style="1" customWidth="1"/>
    <col min="259" max="259" width="13.7109375" style="1"/>
    <col min="260" max="262" width="11" style="1" customWidth="1"/>
    <col min="263" max="263" width="10.85546875" style="1" customWidth="1"/>
    <col min="264" max="264" width="37.85546875" style="1" customWidth="1"/>
    <col min="265" max="265" width="31" style="1" customWidth="1"/>
    <col min="266" max="266" width="11.140625" style="1" customWidth="1"/>
    <col min="267" max="267" width="21.42578125" style="1" customWidth="1"/>
    <col min="268" max="268" width="31.28515625" style="1" customWidth="1"/>
    <col min="269" max="269" width="7.85546875" style="1" customWidth="1"/>
    <col min="270" max="512" width="13.7109375" style="1"/>
    <col min="513" max="513" width="8.7109375" style="1" customWidth="1"/>
    <col min="514" max="514" width="36" style="1" customWidth="1"/>
    <col min="515" max="515" width="13.7109375" style="1"/>
    <col min="516" max="518" width="11" style="1" customWidth="1"/>
    <col min="519" max="519" width="10.85546875" style="1" customWidth="1"/>
    <col min="520" max="520" width="37.85546875" style="1" customWidth="1"/>
    <col min="521" max="521" width="31" style="1" customWidth="1"/>
    <col min="522" max="522" width="11.140625" style="1" customWidth="1"/>
    <col min="523" max="523" width="21.42578125" style="1" customWidth="1"/>
    <col min="524" max="524" width="31.28515625" style="1" customWidth="1"/>
    <col min="525" max="525" width="7.85546875" style="1" customWidth="1"/>
    <col min="526" max="768" width="13.7109375" style="1"/>
    <col min="769" max="769" width="8.7109375" style="1" customWidth="1"/>
    <col min="770" max="770" width="36" style="1" customWidth="1"/>
    <col min="771" max="771" width="13.7109375" style="1"/>
    <col min="772" max="774" width="11" style="1" customWidth="1"/>
    <col min="775" max="775" width="10.85546875" style="1" customWidth="1"/>
    <col min="776" max="776" width="37.85546875" style="1" customWidth="1"/>
    <col min="777" max="777" width="31" style="1" customWidth="1"/>
    <col min="778" max="778" width="11.140625" style="1" customWidth="1"/>
    <col min="779" max="779" width="21.42578125" style="1" customWidth="1"/>
    <col min="780" max="780" width="31.28515625" style="1" customWidth="1"/>
    <col min="781" max="781" width="7.85546875" style="1" customWidth="1"/>
    <col min="782" max="1024" width="13.7109375" style="1"/>
    <col min="1025" max="1025" width="8.7109375" style="1" customWidth="1"/>
    <col min="1026" max="1026" width="36" style="1" customWidth="1"/>
    <col min="1027" max="1027" width="13.7109375" style="1"/>
    <col min="1028" max="1030" width="11" style="1" customWidth="1"/>
    <col min="1031" max="1031" width="10.85546875" style="1" customWidth="1"/>
    <col min="1032" max="1032" width="37.85546875" style="1" customWidth="1"/>
    <col min="1033" max="1033" width="31" style="1" customWidth="1"/>
    <col min="1034" max="1034" width="11.140625" style="1" customWidth="1"/>
    <col min="1035" max="1035" width="21.42578125" style="1" customWidth="1"/>
    <col min="1036" max="1036" width="31.28515625" style="1" customWidth="1"/>
    <col min="1037" max="1037" width="7.85546875" style="1" customWidth="1"/>
    <col min="1038" max="1280" width="13.7109375" style="1"/>
    <col min="1281" max="1281" width="8.7109375" style="1" customWidth="1"/>
    <col min="1282" max="1282" width="36" style="1" customWidth="1"/>
    <col min="1283" max="1283" width="13.7109375" style="1"/>
    <col min="1284" max="1286" width="11" style="1" customWidth="1"/>
    <col min="1287" max="1287" width="10.85546875" style="1" customWidth="1"/>
    <col min="1288" max="1288" width="37.85546875" style="1" customWidth="1"/>
    <col min="1289" max="1289" width="31" style="1" customWidth="1"/>
    <col min="1290" max="1290" width="11.140625" style="1" customWidth="1"/>
    <col min="1291" max="1291" width="21.42578125" style="1" customWidth="1"/>
    <col min="1292" max="1292" width="31.28515625" style="1" customWidth="1"/>
    <col min="1293" max="1293" width="7.85546875" style="1" customWidth="1"/>
    <col min="1294" max="1536" width="13.7109375" style="1"/>
    <col min="1537" max="1537" width="8.7109375" style="1" customWidth="1"/>
    <col min="1538" max="1538" width="36" style="1" customWidth="1"/>
    <col min="1539" max="1539" width="13.7109375" style="1"/>
    <col min="1540" max="1542" width="11" style="1" customWidth="1"/>
    <col min="1543" max="1543" width="10.85546875" style="1" customWidth="1"/>
    <col min="1544" max="1544" width="37.85546875" style="1" customWidth="1"/>
    <col min="1545" max="1545" width="31" style="1" customWidth="1"/>
    <col min="1546" max="1546" width="11.140625" style="1" customWidth="1"/>
    <col min="1547" max="1547" width="21.42578125" style="1" customWidth="1"/>
    <col min="1548" max="1548" width="31.28515625" style="1" customWidth="1"/>
    <col min="1549" max="1549" width="7.85546875" style="1" customWidth="1"/>
    <col min="1550" max="1792" width="13.7109375" style="1"/>
    <col min="1793" max="1793" width="8.7109375" style="1" customWidth="1"/>
    <col min="1794" max="1794" width="36" style="1" customWidth="1"/>
    <col min="1795" max="1795" width="13.7109375" style="1"/>
    <col min="1796" max="1798" width="11" style="1" customWidth="1"/>
    <col min="1799" max="1799" width="10.85546875" style="1" customWidth="1"/>
    <col min="1800" max="1800" width="37.85546875" style="1" customWidth="1"/>
    <col min="1801" max="1801" width="31" style="1" customWidth="1"/>
    <col min="1802" max="1802" width="11.140625" style="1" customWidth="1"/>
    <col min="1803" max="1803" width="21.42578125" style="1" customWidth="1"/>
    <col min="1804" max="1804" width="31.28515625" style="1" customWidth="1"/>
    <col min="1805" max="1805" width="7.85546875" style="1" customWidth="1"/>
    <col min="1806" max="2048" width="13.7109375" style="1"/>
    <col min="2049" max="2049" width="8.7109375" style="1" customWidth="1"/>
    <col min="2050" max="2050" width="36" style="1" customWidth="1"/>
    <col min="2051" max="2051" width="13.7109375" style="1"/>
    <col min="2052" max="2054" width="11" style="1" customWidth="1"/>
    <col min="2055" max="2055" width="10.85546875" style="1" customWidth="1"/>
    <col min="2056" max="2056" width="37.85546875" style="1" customWidth="1"/>
    <col min="2057" max="2057" width="31" style="1" customWidth="1"/>
    <col min="2058" max="2058" width="11.140625" style="1" customWidth="1"/>
    <col min="2059" max="2059" width="21.42578125" style="1" customWidth="1"/>
    <col min="2060" max="2060" width="31.28515625" style="1" customWidth="1"/>
    <col min="2061" max="2061" width="7.85546875" style="1" customWidth="1"/>
    <col min="2062" max="2304" width="13.7109375" style="1"/>
    <col min="2305" max="2305" width="8.7109375" style="1" customWidth="1"/>
    <col min="2306" max="2306" width="36" style="1" customWidth="1"/>
    <col min="2307" max="2307" width="13.7109375" style="1"/>
    <col min="2308" max="2310" width="11" style="1" customWidth="1"/>
    <col min="2311" max="2311" width="10.85546875" style="1" customWidth="1"/>
    <col min="2312" max="2312" width="37.85546875" style="1" customWidth="1"/>
    <col min="2313" max="2313" width="31" style="1" customWidth="1"/>
    <col min="2314" max="2314" width="11.140625" style="1" customWidth="1"/>
    <col min="2315" max="2315" width="21.42578125" style="1" customWidth="1"/>
    <col min="2316" max="2316" width="31.28515625" style="1" customWidth="1"/>
    <col min="2317" max="2317" width="7.85546875" style="1" customWidth="1"/>
    <col min="2318" max="2560" width="13.7109375" style="1"/>
    <col min="2561" max="2561" width="8.7109375" style="1" customWidth="1"/>
    <col min="2562" max="2562" width="36" style="1" customWidth="1"/>
    <col min="2563" max="2563" width="13.7109375" style="1"/>
    <col min="2564" max="2566" width="11" style="1" customWidth="1"/>
    <col min="2567" max="2567" width="10.85546875" style="1" customWidth="1"/>
    <col min="2568" max="2568" width="37.85546875" style="1" customWidth="1"/>
    <col min="2569" max="2569" width="31" style="1" customWidth="1"/>
    <col min="2570" max="2570" width="11.140625" style="1" customWidth="1"/>
    <col min="2571" max="2571" width="21.42578125" style="1" customWidth="1"/>
    <col min="2572" max="2572" width="31.28515625" style="1" customWidth="1"/>
    <col min="2573" max="2573" width="7.85546875" style="1" customWidth="1"/>
    <col min="2574" max="2816" width="13.7109375" style="1"/>
    <col min="2817" max="2817" width="8.7109375" style="1" customWidth="1"/>
    <col min="2818" max="2818" width="36" style="1" customWidth="1"/>
    <col min="2819" max="2819" width="13.7109375" style="1"/>
    <col min="2820" max="2822" width="11" style="1" customWidth="1"/>
    <col min="2823" max="2823" width="10.85546875" style="1" customWidth="1"/>
    <col min="2824" max="2824" width="37.85546875" style="1" customWidth="1"/>
    <col min="2825" max="2825" width="31" style="1" customWidth="1"/>
    <col min="2826" max="2826" width="11.140625" style="1" customWidth="1"/>
    <col min="2827" max="2827" width="21.42578125" style="1" customWidth="1"/>
    <col min="2828" max="2828" width="31.28515625" style="1" customWidth="1"/>
    <col min="2829" max="2829" width="7.85546875" style="1" customWidth="1"/>
    <col min="2830" max="3072" width="13.7109375" style="1"/>
    <col min="3073" max="3073" width="8.7109375" style="1" customWidth="1"/>
    <col min="3074" max="3074" width="36" style="1" customWidth="1"/>
    <col min="3075" max="3075" width="13.7109375" style="1"/>
    <col min="3076" max="3078" width="11" style="1" customWidth="1"/>
    <col min="3079" max="3079" width="10.85546875" style="1" customWidth="1"/>
    <col min="3080" max="3080" width="37.85546875" style="1" customWidth="1"/>
    <col min="3081" max="3081" width="31" style="1" customWidth="1"/>
    <col min="3082" max="3082" width="11.140625" style="1" customWidth="1"/>
    <col min="3083" max="3083" width="21.42578125" style="1" customWidth="1"/>
    <col min="3084" max="3084" width="31.28515625" style="1" customWidth="1"/>
    <col min="3085" max="3085" width="7.85546875" style="1" customWidth="1"/>
    <col min="3086" max="3328" width="13.7109375" style="1"/>
    <col min="3329" max="3329" width="8.7109375" style="1" customWidth="1"/>
    <col min="3330" max="3330" width="36" style="1" customWidth="1"/>
    <col min="3331" max="3331" width="13.7109375" style="1"/>
    <col min="3332" max="3334" width="11" style="1" customWidth="1"/>
    <col min="3335" max="3335" width="10.85546875" style="1" customWidth="1"/>
    <col min="3336" max="3336" width="37.85546875" style="1" customWidth="1"/>
    <col min="3337" max="3337" width="31" style="1" customWidth="1"/>
    <col min="3338" max="3338" width="11.140625" style="1" customWidth="1"/>
    <col min="3339" max="3339" width="21.42578125" style="1" customWidth="1"/>
    <col min="3340" max="3340" width="31.28515625" style="1" customWidth="1"/>
    <col min="3341" max="3341" width="7.85546875" style="1" customWidth="1"/>
    <col min="3342" max="3584" width="13.7109375" style="1"/>
    <col min="3585" max="3585" width="8.7109375" style="1" customWidth="1"/>
    <col min="3586" max="3586" width="36" style="1" customWidth="1"/>
    <col min="3587" max="3587" width="13.7109375" style="1"/>
    <col min="3588" max="3590" width="11" style="1" customWidth="1"/>
    <col min="3591" max="3591" width="10.85546875" style="1" customWidth="1"/>
    <col min="3592" max="3592" width="37.85546875" style="1" customWidth="1"/>
    <col min="3593" max="3593" width="31" style="1" customWidth="1"/>
    <col min="3594" max="3594" width="11.140625" style="1" customWidth="1"/>
    <col min="3595" max="3595" width="21.42578125" style="1" customWidth="1"/>
    <col min="3596" max="3596" width="31.28515625" style="1" customWidth="1"/>
    <col min="3597" max="3597" width="7.85546875" style="1" customWidth="1"/>
    <col min="3598" max="3840" width="13.7109375" style="1"/>
    <col min="3841" max="3841" width="8.7109375" style="1" customWidth="1"/>
    <col min="3842" max="3842" width="36" style="1" customWidth="1"/>
    <col min="3843" max="3843" width="13.7109375" style="1"/>
    <col min="3844" max="3846" width="11" style="1" customWidth="1"/>
    <col min="3847" max="3847" width="10.85546875" style="1" customWidth="1"/>
    <col min="3848" max="3848" width="37.85546875" style="1" customWidth="1"/>
    <col min="3849" max="3849" width="31" style="1" customWidth="1"/>
    <col min="3850" max="3850" width="11.140625" style="1" customWidth="1"/>
    <col min="3851" max="3851" width="21.42578125" style="1" customWidth="1"/>
    <col min="3852" max="3852" width="31.28515625" style="1" customWidth="1"/>
    <col min="3853" max="3853" width="7.85546875" style="1" customWidth="1"/>
    <col min="3854" max="4096" width="13.7109375" style="1"/>
    <col min="4097" max="4097" width="8.7109375" style="1" customWidth="1"/>
    <col min="4098" max="4098" width="36" style="1" customWidth="1"/>
    <col min="4099" max="4099" width="13.7109375" style="1"/>
    <col min="4100" max="4102" width="11" style="1" customWidth="1"/>
    <col min="4103" max="4103" width="10.85546875" style="1" customWidth="1"/>
    <col min="4104" max="4104" width="37.85546875" style="1" customWidth="1"/>
    <col min="4105" max="4105" width="31" style="1" customWidth="1"/>
    <col min="4106" max="4106" width="11.140625" style="1" customWidth="1"/>
    <col min="4107" max="4107" width="21.42578125" style="1" customWidth="1"/>
    <col min="4108" max="4108" width="31.28515625" style="1" customWidth="1"/>
    <col min="4109" max="4109" width="7.85546875" style="1" customWidth="1"/>
    <col min="4110" max="4352" width="13.7109375" style="1"/>
    <col min="4353" max="4353" width="8.7109375" style="1" customWidth="1"/>
    <col min="4354" max="4354" width="36" style="1" customWidth="1"/>
    <col min="4355" max="4355" width="13.7109375" style="1"/>
    <col min="4356" max="4358" width="11" style="1" customWidth="1"/>
    <col min="4359" max="4359" width="10.85546875" style="1" customWidth="1"/>
    <col min="4360" max="4360" width="37.85546875" style="1" customWidth="1"/>
    <col min="4361" max="4361" width="31" style="1" customWidth="1"/>
    <col min="4362" max="4362" width="11.140625" style="1" customWidth="1"/>
    <col min="4363" max="4363" width="21.42578125" style="1" customWidth="1"/>
    <col min="4364" max="4364" width="31.28515625" style="1" customWidth="1"/>
    <col min="4365" max="4365" width="7.85546875" style="1" customWidth="1"/>
    <col min="4366" max="4608" width="13.7109375" style="1"/>
    <col min="4609" max="4609" width="8.7109375" style="1" customWidth="1"/>
    <col min="4610" max="4610" width="36" style="1" customWidth="1"/>
    <col min="4611" max="4611" width="13.7109375" style="1"/>
    <col min="4612" max="4614" width="11" style="1" customWidth="1"/>
    <col min="4615" max="4615" width="10.85546875" style="1" customWidth="1"/>
    <col min="4616" max="4616" width="37.85546875" style="1" customWidth="1"/>
    <col min="4617" max="4617" width="31" style="1" customWidth="1"/>
    <col min="4618" max="4618" width="11.140625" style="1" customWidth="1"/>
    <col min="4619" max="4619" width="21.42578125" style="1" customWidth="1"/>
    <col min="4620" max="4620" width="31.28515625" style="1" customWidth="1"/>
    <col min="4621" max="4621" width="7.85546875" style="1" customWidth="1"/>
    <col min="4622" max="4864" width="13.7109375" style="1"/>
    <col min="4865" max="4865" width="8.7109375" style="1" customWidth="1"/>
    <col min="4866" max="4866" width="36" style="1" customWidth="1"/>
    <col min="4867" max="4867" width="13.7109375" style="1"/>
    <col min="4868" max="4870" width="11" style="1" customWidth="1"/>
    <col min="4871" max="4871" width="10.85546875" style="1" customWidth="1"/>
    <col min="4872" max="4872" width="37.85546875" style="1" customWidth="1"/>
    <col min="4873" max="4873" width="31" style="1" customWidth="1"/>
    <col min="4874" max="4874" width="11.140625" style="1" customWidth="1"/>
    <col min="4875" max="4875" width="21.42578125" style="1" customWidth="1"/>
    <col min="4876" max="4876" width="31.28515625" style="1" customWidth="1"/>
    <col min="4877" max="4877" width="7.85546875" style="1" customWidth="1"/>
    <col min="4878" max="5120" width="13.7109375" style="1"/>
    <col min="5121" max="5121" width="8.7109375" style="1" customWidth="1"/>
    <col min="5122" max="5122" width="36" style="1" customWidth="1"/>
    <col min="5123" max="5123" width="13.7109375" style="1"/>
    <col min="5124" max="5126" width="11" style="1" customWidth="1"/>
    <col min="5127" max="5127" width="10.85546875" style="1" customWidth="1"/>
    <col min="5128" max="5128" width="37.85546875" style="1" customWidth="1"/>
    <col min="5129" max="5129" width="31" style="1" customWidth="1"/>
    <col min="5130" max="5130" width="11.140625" style="1" customWidth="1"/>
    <col min="5131" max="5131" width="21.42578125" style="1" customWidth="1"/>
    <col min="5132" max="5132" width="31.28515625" style="1" customWidth="1"/>
    <col min="5133" max="5133" width="7.85546875" style="1" customWidth="1"/>
    <col min="5134" max="5376" width="13.7109375" style="1"/>
    <col min="5377" max="5377" width="8.7109375" style="1" customWidth="1"/>
    <col min="5378" max="5378" width="36" style="1" customWidth="1"/>
    <col min="5379" max="5379" width="13.7109375" style="1"/>
    <col min="5380" max="5382" width="11" style="1" customWidth="1"/>
    <col min="5383" max="5383" width="10.85546875" style="1" customWidth="1"/>
    <col min="5384" max="5384" width="37.85546875" style="1" customWidth="1"/>
    <col min="5385" max="5385" width="31" style="1" customWidth="1"/>
    <col min="5386" max="5386" width="11.140625" style="1" customWidth="1"/>
    <col min="5387" max="5387" width="21.42578125" style="1" customWidth="1"/>
    <col min="5388" max="5388" width="31.28515625" style="1" customWidth="1"/>
    <col min="5389" max="5389" width="7.85546875" style="1" customWidth="1"/>
    <col min="5390" max="5632" width="13.7109375" style="1"/>
    <col min="5633" max="5633" width="8.7109375" style="1" customWidth="1"/>
    <col min="5634" max="5634" width="36" style="1" customWidth="1"/>
    <col min="5635" max="5635" width="13.7109375" style="1"/>
    <col min="5636" max="5638" width="11" style="1" customWidth="1"/>
    <col min="5639" max="5639" width="10.85546875" style="1" customWidth="1"/>
    <col min="5640" max="5640" width="37.85546875" style="1" customWidth="1"/>
    <col min="5641" max="5641" width="31" style="1" customWidth="1"/>
    <col min="5642" max="5642" width="11.140625" style="1" customWidth="1"/>
    <col min="5643" max="5643" width="21.42578125" style="1" customWidth="1"/>
    <col min="5644" max="5644" width="31.28515625" style="1" customWidth="1"/>
    <col min="5645" max="5645" width="7.85546875" style="1" customWidth="1"/>
    <col min="5646" max="5888" width="13.7109375" style="1"/>
    <col min="5889" max="5889" width="8.7109375" style="1" customWidth="1"/>
    <col min="5890" max="5890" width="36" style="1" customWidth="1"/>
    <col min="5891" max="5891" width="13.7109375" style="1"/>
    <col min="5892" max="5894" width="11" style="1" customWidth="1"/>
    <col min="5895" max="5895" width="10.85546875" style="1" customWidth="1"/>
    <col min="5896" max="5896" width="37.85546875" style="1" customWidth="1"/>
    <col min="5897" max="5897" width="31" style="1" customWidth="1"/>
    <col min="5898" max="5898" width="11.140625" style="1" customWidth="1"/>
    <col min="5899" max="5899" width="21.42578125" style="1" customWidth="1"/>
    <col min="5900" max="5900" width="31.28515625" style="1" customWidth="1"/>
    <col min="5901" max="5901" width="7.85546875" style="1" customWidth="1"/>
    <col min="5902" max="6144" width="13.7109375" style="1"/>
    <col min="6145" max="6145" width="8.7109375" style="1" customWidth="1"/>
    <col min="6146" max="6146" width="36" style="1" customWidth="1"/>
    <col min="6147" max="6147" width="13.7109375" style="1"/>
    <col min="6148" max="6150" width="11" style="1" customWidth="1"/>
    <col min="6151" max="6151" width="10.85546875" style="1" customWidth="1"/>
    <col min="6152" max="6152" width="37.85546875" style="1" customWidth="1"/>
    <col min="6153" max="6153" width="31" style="1" customWidth="1"/>
    <col min="6154" max="6154" width="11.140625" style="1" customWidth="1"/>
    <col min="6155" max="6155" width="21.42578125" style="1" customWidth="1"/>
    <col min="6156" max="6156" width="31.28515625" style="1" customWidth="1"/>
    <col min="6157" max="6157" width="7.85546875" style="1" customWidth="1"/>
    <col min="6158" max="6400" width="13.7109375" style="1"/>
    <col min="6401" max="6401" width="8.7109375" style="1" customWidth="1"/>
    <col min="6402" max="6402" width="36" style="1" customWidth="1"/>
    <col min="6403" max="6403" width="13.7109375" style="1"/>
    <col min="6404" max="6406" width="11" style="1" customWidth="1"/>
    <col min="6407" max="6407" width="10.85546875" style="1" customWidth="1"/>
    <col min="6408" max="6408" width="37.85546875" style="1" customWidth="1"/>
    <col min="6409" max="6409" width="31" style="1" customWidth="1"/>
    <col min="6410" max="6410" width="11.140625" style="1" customWidth="1"/>
    <col min="6411" max="6411" width="21.42578125" style="1" customWidth="1"/>
    <col min="6412" max="6412" width="31.28515625" style="1" customWidth="1"/>
    <col min="6413" max="6413" width="7.85546875" style="1" customWidth="1"/>
    <col min="6414" max="6656" width="13.7109375" style="1"/>
    <col min="6657" max="6657" width="8.7109375" style="1" customWidth="1"/>
    <col min="6658" max="6658" width="36" style="1" customWidth="1"/>
    <col min="6659" max="6659" width="13.7109375" style="1"/>
    <col min="6660" max="6662" width="11" style="1" customWidth="1"/>
    <col min="6663" max="6663" width="10.85546875" style="1" customWidth="1"/>
    <col min="6664" max="6664" width="37.85546875" style="1" customWidth="1"/>
    <col min="6665" max="6665" width="31" style="1" customWidth="1"/>
    <col min="6666" max="6666" width="11.140625" style="1" customWidth="1"/>
    <col min="6667" max="6667" width="21.42578125" style="1" customWidth="1"/>
    <col min="6668" max="6668" width="31.28515625" style="1" customWidth="1"/>
    <col min="6669" max="6669" width="7.85546875" style="1" customWidth="1"/>
    <col min="6670" max="6912" width="13.7109375" style="1"/>
    <col min="6913" max="6913" width="8.7109375" style="1" customWidth="1"/>
    <col min="6914" max="6914" width="36" style="1" customWidth="1"/>
    <col min="6915" max="6915" width="13.7109375" style="1"/>
    <col min="6916" max="6918" width="11" style="1" customWidth="1"/>
    <col min="6919" max="6919" width="10.85546875" style="1" customWidth="1"/>
    <col min="6920" max="6920" width="37.85546875" style="1" customWidth="1"/>
    <col min="6921" max="6921" width="31" style="1" customWidth="1"/>
    <col min="6922" max="6922" width="11.140625" style="1" customWidth="1"/>
    <col min="6923" max="6923" width="21.42578125" style="1" customWidth="1"/>
    <col min="6924" max="6924" width="31.28515625" style="1" customWidth="1"/>
    <col min="6925" max="6925" width="7.85546875" style="1" customWidth="1"/>
    <col min="6926" max="7168" width="13.7109375" style="1"/>
    <col min="7169" max="7169" width="8.7109375" style="1" customWidth="1"/>
    <col min="7170" max="7170" width="36" style="1" customWidth="1"/>
    <col min="7171" max="7171" width="13.7109375" style="1"/>
    <col min="7172" max="7174" width="11" style="1" customWidth="1"/>
    <col min="7175" max="7175" width="10.85546875" style="1" customWidth="1"/>
    <col min="7176" max="7176" width="37.85546875" style="1" customWidth="1"/>
    <col min="7177" max="7177" width="31" style="1" customWidth="1"/>
    <col min="7178" max="7178" width="11.140625" style="1" customWidth="1"/>
    <col min="7179" max="7179" width="21.42578125" style="1" customWidth="1"/>
    <col min="7180" max="7180" width="31.28515625" style="1" customWidth="1"/>
    <col min="7181" max="7181" width="7.85546875" style="1" customWidth="1"/>
    <col min="7182" max="7424" width="13.7109375" style="1"/>
    <col min="7425" max="7425" width="8.7109375" style="1" customWidth="1"/>
    <col min="7426" max="7426" width="36" style="1" customWidth="1"/>
    <col min="7427" max="7427" width="13.7109375" style="1"/>
    <col min="7428" max="7430" width="11" style="1" customWidth="1"/>
    <col min="7431" max="7431" width="10.85546875" style="1" customWidth="1"/>
    <col min="7432" max="7432" width="37.85546875" style="1" customWidth="1"/>
    <col min="7433" max="7433" width="31" style="1" customWidth="1"/>
    <col min="7434" max="7434" width="11.140625" style="1" customWidth="1"/>
    <col min="7435" max="7435" width="21.42578125" style="1" customWidth="1"/>
    <col min="7436" max="7436" width="31.28515625" style="1" customWidth="1"/>
    <col min="7437" max="7437" width="7.85546875" style="1" customWidth="1"/>
    <col min="7438" max="7680" width="13.7109375" style="1"/>
    <col min="7681" max="7681" width="8.7109375" style="1" customWidth="1"/>
    <col min="7682" max="7682" width="36" style="1" customWidth="1"/>
    <col min="7683" max="7683" width="13.7109375" style="1"/>
    <col min="7684" max="7686" width="11" style="1" customWidth="1"/>
    <col min="7687" max="7687" width="10.85546875" style="1" customWidth="1"/>
    <col min="7688" max="7688" width="37.85546875" style="1" customWidth="1"/>
    <col min="7689" max="7689" width="31" style="1" customWidth="1"/>
    <col min="7690" max="7690" width="11.140625" style="1" customWidth="1"/>
    <col min="7691" max="7691" width="21.42578125" style="1" customWidth="1"/>
    <col min="7692" max="7692" width="31.28515625" style="1" customWidth="1"/>
    <col min="7693" max="7693" width="7.85546875" style="1" customWidth="1"/>
    <col min="7694" max="7936" width="13.7109375" style="1"/>
    <col min="7937" max="7937" width="8.7109375" style="1" customWidth="1"/>
    <col min="7938" max="7938" width="36" style="1" customWidth="1"/>
    <col min="7939" max="7939" width="13.7109375" style="1"/>
    <col min="7940" max="7942" width="11" style="1" customWidth="1"/>
    <col min="7943" max="7943" width="10.85546875" style="1" customWidth="1"/>
    <col min="7944" max="7944" width="37.85546875" style="1" customWidth="1"/>
    <col min="7945" max="7945" width="31" style="1" customWidth="1"/>
    <col min="7946" max="7946" width="11.140625" style="1" customWidth="1"/>
    <col min="7947" max="7947" width="21.42578125" style="1" customWidth="1"/>
    <col min="7948" max="7948" width="31.28515625" style="1" customWidth="1"/>
    <col min="7949" max="7949" width="7.85546875" style="1" customWidth="1"/>
    <col min="7950" max="8192" width="13.7109375" style="1"/>
    <col min="8193" max="8193" width="8.7109375" style="1" customWidth="1"/>
    <col min="8194" max="8194" width="36" style="1" customWidth="1"/>
    <col min="8195" max="8195" width="13.7109375" style="1"/>
    <col min="8196" max="8198" width="11" style="1" customWidth="1"/>
    <col min="8199" max="8199" width="10.85546875" style="1" customWidth="1"/>
    <col min="8200" max="8200" width="37.85546875" style="1" customWidth="1"/>
    <col min="8201" max="8201" width="31" style="1" customWidth="1"/>
    <col min="8202" max="8202" width="11.140625" style="1" customWidth="1"/>
    <col min="8203" max="8203" width="21.42578125" style="1" customWidth="1"/>
    <col min="8204" max="8204" width="31.28515625" style="1" customWidth="1"/>
    <col min="8205" max="8205" width="7.85546875" style="1" customWidth="1"/>
    <col min="8206" max="8448" width="13.7109375" style="1"/>
    <col min="8449" max="8449" width="8.7109375" style="1" customWidth="1"/>
    <col min="8450" max="8450" width="36" style="1" customWidth="1"/>
    <col min="8451" max="8451" width="13.7109375" style="1"/>
    <col min="8452" max="8454" width="11" style="1" customWidth="1"/>
    <col min="8455" max="8455" width="10.85546875" style="1" customWidth="1"/>
    <col min="8456" max="8456" width="37.85546875" style="1" customWidth="1"/>
    <col min="8457" max="8457" width="31" style="1" customWidth="1"/>
    <col min="8458" max="8458" width="11.140625" style="1" customWidth="1"/>
    <col min="8459" max="8459" width="21.42578125" style="1" customWidth="1"/>
    <col min="8460" max="8460" width="31.28515625" style="1" customWidth="1"/>
    <col min="8461" max="8461" width="7.85546875" style="1" customWidth="1"/>
    <col min="8462" max="8704" width="13.7109375" style="1"/>
    <col min="8705" max="8705" width="8.7109375" style="1" customWidth="1"/>
    <col min="8706" max="8706" width="36" style="1" customWidth="1"/>
    <col min="8707" max="8707" width="13.7109375" style="1"/>
    <col min="8708" max="8710" width="11" style="1" customWidth="1"/>
    <col min="8711" max="8711" width="10.85546875" style="1" customWidth="1"/>
    <col min="8712" max="8712" width="37.85546875" style="1" customWidth="1"/>
    <col min="8713" max="8713" width="31" style="1" customWidth="1"/>
    <col min="8714" max="8714" width="11.140625" style="1" customWidth="1"/>
    <col min="8715" max="8715" width="21.42578125" style="1" customWidth="1"/>
    <col min="8716" max="8716" width="31.28515625" style="1" customWidth="1"/>
    <col min="8717" max="8717" width="7.85546875" style="1" customWidth="1"/>
    <col min="8718" max="8960" width="13.7109375" style="1"/>
    <col min="8961" max="8961" width="8.7109375" style="1" customWidth="1"/>
    <col min="8962" max="8962" width="36" style="1" customWidth="1"/>
    <col min="8963" max="8963" width="13.7109375" style="1"/>
    <col min="8964" max="8966" width="11" style="1" customWidth="1"/>
    <col min="8967" max="8967" width="10.85546875" style="1" customWidth="1"/>
    <col min="8968" max="8968" width="37.85546875" style="1" customWidth="1"/>
    <col min="8969" max="8969" width="31" style="1" customWidth="1"/>
    <col min="8970" max="8970" width="11.140625" style="1" customWidth="1"/>
    <col min="8971" max="8971" width="21.42578125" style="1" customWidth="1"/>
    <col min="8972" max="8972" width="31.28515625" style="1" customWidth="1"/>
    <col min="8973" max="8973" width="7.85546875" style="1" customWidth="1"/>
    <col min="8974" max="9216" width="13.7109375" style="1"/>
    <col min="9217" max="9217" width="8.7109375" style="1" customWidth="1"/>
    <col min="9218" max="9218" width="36" style="1" customWidth="1"/>
    <col min="9219" max="9219" width="13.7109375" style="1"/>
    <col min="9220" max="9222" width="11" style="1" customWidth="1"/>
    <col min="9223" max="9223" width="10.85546875" style="1" customWidth="1"/>
    <col min="9224" max="9224" width="37.85546875" style="1" customWidth="1"/>
    <col min="9225" max="9225" width="31" style="1" customWidth="1"/>
    <col min="9226" max="9226" width="11.140625" style="1" customWidth="1"/>
    <col min="9227" max="9227" width="21.42578125" style="1" customWidth="1"/>
    <col min="9228" max="9228" width="31.28515625" style="1" customWidth="1"/>
    <col min="9229" max="9229" width="7.85546875" style="1" customWidth="1"/>
    <col min="9230" max="9472" width="13.7109375" style="1"/>
    <col min="9473" max="9473" width="8.7109375" style="1" customWidth="1"/>
    <col min="9474" max="9474" width="36" style="1" customWidth="1"/>
    <col min="9475" max="9475" width="13.7109375" style="1"/>
    <col min="9476" max="9478" width="11" style="1" customWidth="1"/>
    <col min="9479" max="9479" width="10.85546875" style="1" customWidth="1"/>
    <col min="9480" max="9480" width="37.85546875" style="1" customWidth="1"/>
    <col min="9481" max="9481" width="31" style="1" customWidth="1"/>
    <col min="9482" max="9482" width="11.140625" style="1" customWidth="1"/>
    <col min="9483" max="9483" width="21.42578125" style="1" customWidth="1"/>
    <col min="9484" max="9484" width="31.28515625" style="1" customWidth="1"/>
    <col min="9485" max="9485" width="7.85546875" style="1" customWidth="1"/>
    <col min="9486" max="9728" width="13.7109375" style="1"/>
    <col min="9729" max="9729" width="8.7109375" style="1" customWidth="1"/>
    <col min="9730" max="9730" width="36" style="1" customWidth="1"/>
    <col min="9731" max="9731" width="13.7109375" style="1"/>
    <col min="9732" max="9734" width="11" style="1" customWidth="1"/>
    <col min="9735" max="9735" width="10.85546875" style="1" customWidth="1"/>
    <col min="9736" max="9736" width="37.85546875" style="1" customWidth="1"/>
    <col min="9737" max="9737" width="31" style="1" customWidth="1"/>
    <col min="9738" max="9738" width="11.140625" style="1" customWidth="1"/>
    <col min="9739" max="9739" width="21.42578125" style="1" customWidth="1"/>
    <col min="9740" max="9740" width="31.28515625" style="1" customWidth="1"/>
    <col min="9741" max="9741" width="7.85546875" style="1" customWidth="1"/>
    <col min="9742" max="9984" width="13.7109375" style="1"/>
    <col min="9985" max="9985" width="8.7109375" style="1" customWidth="1"/>
    <col min="9986" max="9986" width="36" style="1" customWidth="1"/>
    <col min="9987" max="9987" width="13.7109375" style="1"/>
    <col min="9988" max="9990" width="11" style="1" customWidth="1"/>
    <col min="9991" max="9991" width="10.85546875" style="1" customWidth="1"/>
    <col min="9992" max="9992" width="37.85546875" style="1" customWidth="1"/>
    <col min="9993" max="9993" width="31" style="1" customWidth="1"/>
    <col min="9994" max="9994" width="11.140625" style="1" customWidth="1"/>
    <col min="9995" max="9995" width="21.42578125" style="1" customWidth="1"/>
    <col min="9996" max="9996" width="31.28515625" style="1" customWidth="1"/>
    <col min="9997" max="9997" width="7.85546875" style="1" customWidth="1"/>
    <col min="9998" max="10240" width="13.7109375" style="1"/>
    <col min="10241" max="10241" width="8.7109375" style="1" customWidth="1"/>
    <col min="10242" max="10242" width="36" style="1" customWidth="1"/>
    <col min="10243" max="10243" width="13.7109375" style="1"/>
    <col min="10244" max="10246" width="11" style="1" customWidth="1"/>
    <col min="10247" max="10247" width="10.85546875" style="1" customWidth="1"/>
    <col min="10248" max="10248" width="37.85546875" style="1" customWidth="1"/>
    <col min="10249" max="10249" width="31" style="1" customWidth="1"/>
    <col min="10250" max="10250" width="11.140625" style="1" customWidth="1"/>
    <col min="10251" max="10251" width="21.42578125" style="1" customWidth="1"/>
    <col min="10252" max="10252" width="31.28515625" style="1" customWidth="1"/>
    <col min="10253" max="10253" width="7.85546875" style="1" customWidth="1"/>
    <col min="10254" max="10496" width="13.7109375" style="1"/>
    <col min="10497" max="10497" width="8.7109375" style="1" customWidth="1"/>
    <col min="10498" max="10498" width="36" style="1" customWidth="1"/>
    <col min="10499" max="10499" width="13.7109375" style="1"/>
    <col min="10500" max="10502" width="11" style="1" customWidth="1"/>
    <col min="10503" max="10503" width="10.85546875" style="1" customWidth="1"/>
    <col min="10504" max="10504" width="37.85546875" style="1" customWidth="1"/>
    <col min="10505" max="10505" width="31" style="1" customWidth="1"/>
    <col min="10506" max="10506" width="11.140625" style="1" customWidth="1"/>
    <col min="10507" max="10507" width="21.42578125" style="1" customWidth="1"/>
    <col min="10508" max="10508" width="31.28515625" style="1" customWidth="1"/>
    <col min="10509" max="10509" width="7.85546875" style="1" customWidth="1"/>
    <col min="10510" max="10752" width="13.7109375" style="1"/>
    <col min="10753" max="10753" width="8.7109375" style="1" customWidth="1"/>
    <col min="10754" max="10754" width="36" style="1" customWidth="1"/>
    <col min="10755" max="10755" width="13.7109375" style="1"/>
    <col min="10756" max="10758" width="11" style="1" customWidth="1"/>
    <col min="10759" max="10759" width="10.85546875" style="1" customWidth="1"/>
    <col min="10760" max="10760" width="37.85546875" style="1" customWidth="1"/>
    <col min="10761" max="10761" width="31" style="1" customWidth="1"/>
    <col min="10762" max="10762" width="11.140625" style="1" customWidth="1"/>
    <col min="10763" max="10763" width="21.42578125" style="1" customWidth="1"/>
    <col min="10764" max="10764" width="31.28515625" style="1" customWidth="1"/>
    <col min="10765" max="10765" width="7.85546875" style="1" customWidth="1"/>
    <col min="10766" max="11008" width="13.7109375" style="1"/>
    <col min="11009" max="11009" width="8.7109375" style="1" customWidth="1"/>
    <col min="11010" max="11010" width="36" style="1" customWidth="1"/>
    <col min="11011" max="11011" width="13.7109375" style="1"/>
    <col min="11012" max="11014" width="11" style="1" customWidth="1"/>
    <col min="11015" max="11015" width="10.85546875" style="1" customWidth="1"/>
    <col min="11016" max="11016" width="37.85546875" style="1" customWidth="1"/>
    <col min="11017" max="11017" width="31" style="1" customWidth="1"/>
    <col min="11018" max="11018" width="11.140625" style="1" customWidth="1"/>
    <col min="11019" max="11019" width="21.42578125" style="1" customWidth="1"/>
    <col min="11020" max="11020" width="31.28515625" style="1" customWidth="1"/>
    <col min="11021" max="11021" width="7.85546875" style="1" customWidth="1"/>
    <col min="11022" max="11264" width="13.7109375" style="1"/>
    <col min="11265" max="11265" width="8.7109375" style="1" customWidth="1"/>
    <col min="11266" max="11266" width="36" style="1" customWidth="1"/>
    <col min="11267" max="11267" width="13.7109375" style="1"/>
    <col min="11268" max="11270" width="11" style="1" customWidth="1"/>
    <col min="11271" max="11271" width="10.85546875" style="1" customWidth="1"/>
    <col min="11272" max="11272" width="37.85546875" style="1" customWidth="1"/>
    <col min="11273" max="11273" width="31" style="1" customWidth="1"/>
    <col min="11274" max="11274" width="11.140625" style="1" customWidth="1"/>
    <col min="11275" max="11275" width="21.42578125" style="1" customWidth="1"/>
    <col min="11276" max="11276" width="31.28515625" style="1" customWidth="1"/>
    <col min="11277" max="11277" width="7.85546875" style="1" customWidth="1"/>
    <col min="11278" max="11520" width="13.7109375" style="1"/>
    <col min="11521" max="11521" width="8.7109375" style="1" customWidth="1"/>
    <col min="11522" max="11522" width="36" style="1" customWidth="1"/>
    <col min="11523" max="11523" width="13.7109375" style="1"/>
    <col min="11524" max="11526" width="11" style="1" customWidth="1"/>
    <col min="11527" max="11527" width="10.85546875" style="1" customWidth="1"/>
    <col min="11528" max="11528" width="37.85546875" style="1" customWidth="1"/>
    <col min="11529" max="11529" width="31" style="1" customWidth="1"/>
    <col min="11530" max="11530" width="11.140625" style="1" customWidth="1"/>
    <col min="11531" max="11531" width="21.42578125" style="1" customWidth="1"/>
    <col min="11532" max="11532" width="31.28515625" style="1" customWidth="1"/>
    <col min="11533" max="11533" width="7.85546875" style="1" customWidth="1"/>
    <col min="11534" max="11776" width="13.7109375" style="1"/>
    <col min="11777" max="11777" width="8.7109375" style="1" customWidth="1"/>
    <col min="11778" max="11778" width="36" style="1" customWidth="1"/>
    <col min="11779" max="11779" width="13.7109375" style="1"/>
    <col min="11780" max="11782" width="11" style="1" customWidth="1"/>
    <col min="11783" max="11783" width="10.85546875" style="1" customWidth="1"/>
    <col min="11784" max="11784" width="37.85546875" style="1" customWidth="1"/>
    <col min="11785" max="11785" width="31" style="1" customWidth="1"/>
    <col min="11786" max="11786" width="11.140625" style="1" customWidth="1"/>
    <col min="11787" max="11787" width="21.42578125" style="1" customWidth="1"/>
    <col min="11788" max="11788" width="31.28515625" style="1" customWidth="1"/>
    <col min="11789" max="11789" width="7.85546875" style="1" customWidth="1"/>
    <col min="11790" max="12032" width="13.7109375" style="1"/>
    <col min="12033" max="12033" width="8.7109375" style="1" customWidth="1"/>
    <col min="12034" max="12034" width="36" style="1" customWidth="1"/>
    <col min="12035" max="12035" width="13.7109375" style="1"/>
    <col min="12036" max="12038" width="11" style="1" customWidth="1"/>
    <col min="12039" max="12039" width="10.85546875" style="1" customWidth="1"/>
    <col min="12040" max="12040" width="37.85546875" style="1" customWidth="1"/>
    <col min="12041" max="12041" width="31" style="1" customWidth="1"/>
    <col min="12042" max="12042" width="11.140625" style="1" customWidth="1"/>
    <col min="12043" max="12043" width="21.42578125" style="1" customWidth="1"/>
    <col min="12044" max="12044" width="31.28515625" style="1" customWidth="1"/>
    <col min="12045" max="12045" width="7.85546875" style="1" customWidth="1"/>
    <col min="12046" max="12288" width="13.7109375" style="1"/>
    <col min="12289" max="12289" width="8.7109375" style="1" customWidth="1"/>
    <col min="12290" max="12290" width="36" style="1" customWidth="1"/>
    <col min="12291" max="12291" width="13.7109375" style="1"/>
    <col min="12292" max="12294" width="11" style="1" customWidth="1"/>
    <col min="12295" max="12295" width="10.85546875" style="1" customWidth="1"/>
    <col min="12296" max="12296" width="37.85546875" style="1" customWidth="1"/>
    <col min="12297" max="12297" width="31" style="1" customWidth="1"/>
    <col min="12298" max="12298" width="11.140625" style="1" customWidth="1"/>
    <col min="12299" max="12299" width="21.42578125" style="1" customWidth="1"/>
    <col min="12300" max="12300" width="31.28515625" style="1" customWidth="1"/>
    <col min="12301" max="12301" width="7.85546875" style="1" customWidth="1"/>
    <col min="12302" max="12544" width="13.7109375" style="1"/>
    <col min="12545" max="12545" width="8.7109375" style="1" customWidth="1"/>
    <col min="12546" max="12546" width="36" style="1" customWidth="1"/>
    <col min="12547" max="12547" width="13.7109375" style="1"/>
    <col min="12548" max="12550" width="11" style="1" customWidth="1"/>
    <col min="12551" max="12551" width="10.85546875" style="1" customWidth="1"/>
    <col min="12552" max="12552" width="37.85546875" style="1" customWidth="1"/>
    <col min="12553" max="12553" width="31" style="1" customWidth="1"/>
    <col min="12554" max="12554" width="11.140625" style="1" customWidth="1"/>
    <col min="12555" max="12555" width="21.42578125" style="1" customWidth="1"/>
    <col min="12556" max="12556" width="31.28515625" style="1" customWidth="1"/>
    <col min="12557" max="12557" width="7.85546875" style="1" customWidth="1"/>
    <col min="12558" max="12800" width="13.7109375" style="1"/>
    <col min="12801" max="12801" width="8.7109375" style="1" customWidth="1"/>
    <col min="12802" max="12802" width="36" style="1" customWidth="1"/>
    <col min="12803" max="12803" width="13.7109375" style="1"/>
    <col min="12804" max="12806" width="11" style="1" customWidth="1"/>
    <col min="12807" max="12807" width="10.85546875" style="1" customWidth="1"/>
    <col min="12808" max="12808" width="37.85546875" style="1" customWidth="1"/>
    <col min="12809" max="12809" width="31" style="1" customWidth="1"/>
    <col min="12810" max="12810" width="11.140625" style="1" customWidth="1"/>
    <col min="12811" max="12811" width="21.42578125" style="1" customWidth="1"/>
    <col min="12812" max="12812" width="31.28515625" style="1" customWidth="1"/>
    <col min="12813" max="12813" width="7.85546875" style="1" customWidth="1"/>
    <col min="12814" max="13056" width="13.7109375" style="1"/>
    <col min="13057" max="13057" width="8.7109375" style="1" customWidth="1"/>
    <col min="13058" max="13058" width="36" style="1" customWidth="1"/>
    <col min="13059" max="13059" width="13.7109375" style="1"/>
    <col min="13060" max="13062" width="11" style="1" customWidth="1"/>
    <col min="13063" max="13063" width="10.85546875" style="1" customWidth="1"/>
    <col min="13064" max="13064" width="37.85546875" style="1" customWidth="1"/>
    <col min="13065" max="13065" width="31" style="1" customWidth="1"/>
    <col min="13066" max="13066" width="11.140625" style="1" customWidth="1"/>
    <col min="13067" max="13067" width="21.42578125" style="1" customWidth="1"/>
    <col min="13068" max="13068" width="31.28515625" style="1" customWidth="1"/>
    <col min="13069" max="13069" width="7.85546875" style="1" customWidth="1"/>
    <col min="13070" max="13312" width="13.7109375" style="1"/>
    <col min="13313" max="13313" width="8.7109375" style="1" customWidth="1"/>
    <col min="13314" max="13314" width="36" style="1" customWidth="1"/>
    <col min="13315" max="13315" width="13.7109375" style="1"/>
    <col min="13316" max="13318" width="11" style="1" customWidth="1"/>
    <col min="13319" max="13319" width="10.85546875" style="1" customWidth="1"/>
    <col min="13320" max="13320" width="37.85546875" style="1" customWidth="1"/>
    <col min="13321" max="13321" width="31" style="1" customWidth="1"/>
    <col min="13322" max="13322" width="11.140625" style="1" customWidth="1"/>
    <col min="13323" max="13323" width="21.42578125" style="1" customWidth="1"/>
    <col min="13324" max="13324" width="31.28515625" style="1" customWidth="1"/>
    <col min="13325" max="13325" width="7.85546875" style="1" customWidth="1"/>
    <col min="13326" max="13568" width="13.7109375" style="1"/>
    <col min="13569" max="13569" width="8.7109375" style="1" customWidth="1"/>
    <col min="13570" max="13570" width="36" style="1" customWidth="1"/>
    <col min="13571" max="13571" width="13.7109375" style="1"/>
    <col min="13572" max="13574" width="11" style="1" customWidth="1"/>
    <col min="13575" max="13575" width="10.85546875" style="1" customWidth="1"/>
    <col min="13576" max="13576" width="37.85546875" style="1" customWidth="1"/>
    <col min="13577" max="13577" width="31" style="1" customWidth="1"/>
    <col min="13578" max="13578" width="11.140625" style="1" customWidth="1"/>
    <col min="13579" max="13579" width="21.42578125" style="1" customWidth="1"/>
    <col min="13580" max="13580" width="31.28515625" style="1" customWidth="1"/>
    <col min="13581" max="13581" width="7.85546875" style="1" customWidth="1"/>
    <col min="13582" max="13824" width="13.7109375" style="1"/>
    <col min="13825" max="13825" width="8.7109375" style="1" customWidth="1"/>
    <col min="13826" max="13826" width="36" style="1" customWidth="1"/>
    <col min="13827" max="13827" width="13.7109375" style="1"/>
    <col min="13828" max="13830" width="11" style="1" customWidth="1"/>
    <col min="13831" max="13831" width="10.85546875" style="1" customWidth="1"/>
    <col min="13832" max="13832" width="37.85546875" style="1" customWidth="1"/>
    <col min="13833" max="13833" width="31" style="1" customWidth="1"/>
    <col min="13834" max="13834" width="11.140625" style="1" customWidth="1"/>
    <col min="13835" max="13835" width="21.42578125" style="1" customWidth="1"/>
    <col min="13836" max="13836" width="31.28515625" style="1" customWidth="1"/>
    <col min="13837" max="13837" width="7.85546875" style="1" customWidth="1"/>
    <col min="13838" max="14080" width="13.7109375" style="1"/>
    <col min="14081" max="14081" width="8.7109375" style="1" customWidth="1"/>
    <col min="14082" max="14082" width="36" style="1" customWidth="1"/>
    <col min="14083" max="14083" width="13.7109375" style="1"/>
    <col min="14084" max="14086" width="11" style="1" customWidth="1"/>
    <col min="14087" max="14087" width="10.85546875" style="1" customWidth="1"/>
    <col min="14088" max="14088" width="37.85546875" style="1" customWidth="1"/>
    <col min="14089" max="14089" width="31" style="1" customWidth="1"/>
    <col min="14090" max="14090" width="11.140625" style="1" customWidth="1"/>
    <col min="14091" max="14091" width="21.42578125" style="1" customWidth="1"/>
    <col min="14092" max="14092" width="31.28515625" style="1" customWidth="1"/>
    <col min="14093" max="14093" width="7.85546875" style="1" customWidth="1"/>
    <col min="14094" max="14336" width="13.7109375" style="1"/>
    <col min="14337" max="14337" width="8.7109375" style="1" customWidth="1"/>
    <col min="14338" max="14338" width="36" style="1" customWidth="1"/>
    <col min="14339" max="14339" width="13.7109375" style="1"/>
    <col min="14340" max="14342" width="11" style="1" customWidth="1"/>
    <col min="14343" max="14343" width="10.85546875" style="1" customWidth="1"/>
    <col min="14344" max="14344" width="37.85546875" style="1" customWidth="1"/>
    <col min="14345" max="14345" width="31" style="1" customWidth="1"/>
    <col min="14346" max="14346" width="11.140625" style="1" customWidth="1"/>
    <col min="14347" max="14347" width="21.42578125" style="1" customWidth="1"/>
    <col min="14348" max="14348" width="31.28515625" style="1" customWidth="1"/>
    <col min="14349" max="14349" width="7.85546875" style="1" customWidth="1"/>
    <col min="14350" max="14592" width="13.7109375" style="1"/>
    <col min="14593" max="14593" width="8.7109375" style="1" customWidth="1"/>
    <col min="14594" max="14594" width="36" style="1" customWidth="1"/>
    <col min="14595" max="14595" width="13.7109375" style="1"/>
    <col min="14596" max="14598" width="11" style="1" customWidth="1"/>
    <col min="14599" max="14599" width="10.85546875" style="1" customWidth="1"/>
    <col min="14600" max="14600" width="37.85546875" style="1" customWidth="1"/>
    <col min="14601" max="14601" width="31" style="1" customWidth="1"/>
    <col min="14602" max="14602" width="11.140625" style="1" customWidth="1"/>
    <col min="14603" max="14603" width="21.42578125" style="1" customWidth="1"/>
    <col min="14604" max="14604" width="31.28515625" style="1" customWidth="1"/>
    <col min="14605" max="14605" width="7.85546875" style="1" customWidth="1"/>
    <col min="14606" max="14848" width="13.7109375" style="1"/>
    <col min="14849" max="14849" width="8.7109375" style="1" customWidth="1"/>
    <col min="14850" max="14850" width="36" style="1" customWidth="1"/>
    <col min="14851" max="14851" width="13.7109375" style="1"/>
    <col min="14852" max="14854" width="11" style="1" customWidth="1"/>
    <col min="14855" max="14855" width="10.85546875" style="1" customWidth="1"/>
    <col min="14856" max="14856" width="37.85546875" style="1" customWidth="1"/>
    <col min="14857" max="14857" width="31" style="1" customWidth="1"/>
    <col min="14858" max="14858" width="11.140625" style="1" customWidth="1"/>
    <col min="14859" max="14859" width="21.42578125" style="1" customWidth="1"/>
    <col min="14860" max="14860" width="31.28515625" style="1" customWidth="1"/>
    <col min="14861" max="14861" width="7.85546875" style="1" customWidth="1"/>
    <col min="14862" max="15104" width="13.7109375" style="1"/>
    <col min="15105" max="15105" width="8.7109375" style="1" customWidth="1"/>
    <col min="15106" max="15106" width="36" style="1" customWidth="1"/>
    <col min="15107" max="15107" width="13.7109375" style="1"/>
    <col min="15108" max="15110" width="11" style="1" customWidth="1"/>
    <col min="15111" max="15111" width="10.85546875" style="1" customWidth="1"/>
    <col min="15112" max="15112" width="37.85546875" style="1" customWidth="1"/>
    <col min="15113" max="15113" width="31" style="1" customWidth="1"/>
    <col min="15114" max="15114" width="11.140625" style="1" customWidth="1"/>
    <col min="15115" max="15115" width="21.42578125" style="1" customWidth="1"/>
    <col min="15116" max="15116" width="31.28515625" style="1" customWidth="1"/>
    <col min="15117" max="15117" width="7.85546875" style="1" customWidth="1"/>
    <col min="15118" max="15360" width="13.7109375" style="1"/>
    <col min="15361" max="15361" width="8.7109375" style="1" customWidth="1"/>
    <col min="15362" max="15362" width="36" style="1" customWidth="1"/>
    <col min="15363" max="15363" width="13.7109375" style="1"/>
    <col min="15364" max="15366" width="11" style="1" customWidth="1"/>
    <col min="15367" max="15367" width="10.85546875" style="1" customWidth="1"/>
    <col min="15368" max="15368" width="37.85546875" style="1" customWidth="1"/>
    <col min="15369" max="15369" width="31" style="1" customWidth="1"/>
    <col min="15370" max="15370" width="11.140625" style="1" customWidth="1"/>
    <col min="15371" max="15371" width="21.42578125" style="1" customWidth="1"/>
    <col min="15372" max="15372" width="31.28515625" style="1" customWidth="1"/>
    <col min="15373" max="15373" width="7.85546875" style="1" customWidth="1"/>
    <col min="15374" max="15616" width="13.7109375" style="1"/>
    <col min="15617" max="15617" width="8.7109375" style="1" customWidth="1"/>
    <col min="15618" max="15618" width="36" style="1" customWidth="1"/>
    <col min="15619" max="15619" width="13.7109375" style="1"/>
    <col min="15620" max="15622" width="11" style="1" customWidth="1"/>
    <col min="15623" max="15623" width="10.85546875" style="1" customWidth="1"/>
    <col min="15624" max="15624" width="37.85546875" style="1" customWidth="1"/>
    <col min="15625" max="15625" width="31" style="1" customWidth="1"/>
    <col min="15626" max="15626" width="11.140625" style="1" customWidth="1"/>
    <col min="15627" max="15627" width="21.42578125" style="1" customWidth="1"/>
    <col min="15628" max="15628" width="31.28515625" style="1" customWidth="1"/>
    <col min="15629" max="15629" width="7.85546875" style="1" customWidth="1"/>
    <col min="15630" max="15872" width="13.7109375" style="1"/>
    <col min="15873" max="15873" width="8.7109375" style="1" customWidth="1"/>
    <col min="15874" max="15874" width="36" style="1" customWidth="1"/>
    <col min="15875" max="15875" width="13.7109375" style="1"/>
    <col min="15876" max="15878" width="11" style="1" customWidth="1"/>
    <col min="15879" max="15879" width="10.85546875" style="1" customWidth="1"/>
    <col min="15880" max="15880" width="37.85546875" style="1" customWidth="1"/>
    <col min="15881" max="15881" width="31" style="1" customWidth="1"/>
    <col min="15882" max="15882" width="11.140625" style="1" customWidth="1"/>
    <col min="15883" max="15883" width="21.42578125" style="1" customWidth="1"/>
    <col min="15884" max="15884" width="31.28515625" style="1" customWidth="1"/>
    <col min="15885" max="15885" width="7.85546875" style="1" customWidth="1"/>
    <col min="15886" max="16128" width="13.7109375" style="1"/>
    <col min="16129" max="16129" width="8.7109375" style="1" customWidth="1"/>
    <col min="16130" max="16130" width="36" style="1" customWidth="1"/>
    <col min="16131" max="16131" width="13.7109375" style="1"/>
    <col min="16132" max="16134" width="11" style="1" customWidth="1"/>
    <col min="16135" max="16135" width="10.85546875" style="1" customWidth="1"/>
    <col min="16136" max="16136" width="37.85546875" style="1" customWidth="1"/>
    <col min="16137" max="16137" width="31" style="1" customWidth="1"/>
    <col min="16138" max="16138" width="11.140625" style="1" customWidth="1"/>
    <col min="16139" max="16139" width="21.42578125" style="1" customWidth="1"/>
    <col min="16140" max="16140" width="31.28515625" style="1" customWidth="1"/>
    <col min="16141" max="16141" width="7.85546875" style="1" customWidth="1"/>
    <col min="16142" max="16384" width="13.7109375" style="1"/>
  </cols>
  <sheetData>
    <row r="1" spans="1:15">
      <c r="A1" s="9"/>
      <c r="H1" s="152"/>
      <c r="I1" s="203" t="s">
        <v>0</v>
      </c>
      <c r="J1" s="203"/>
      <c r="K1" s="203"/>
      <c r="L1" s="203"/>
    </row>
    <row r="2" spans="1:15" ht="17.45" customHeight="1">
      <c r="A2" s="204" t="s">
        <v>1</v>
      </c>
      <c r="B2" s="205"/>
      <c r="C2" s="205"/>
      <c r="D2" s="205"/>
      <c r="E2" s="205"/>
      <c r="F2" s="205"/>
      <c r="G2" s="205"/>
      <c r="H2" s="205"/>
      <c r="I2" s="205"/>
      <c r="J2" s="205"/>
      <c r="K2" s="205"/>
      <c r="L2" s="205"/>
      <c r="M2" s="205"/>
    </row>
    <row r="3" spans="1:15" ht="12.75" customHeight="1"/>
    <row r="4" spans="1:15" ht="30.75" customHeight="1">
      <c r="A4" s="206" t="s">
        <v>2</v>
      </c>
      <c r="B4" s="207" t="s">
        <v>3</v>
      </c>
      <c r="C4" s="208" t="s">
        <v>4</v>
      </c>
      <c r="D4" s="209"/>
      <c r="E4" s="209"/>
      <c r="F4" s="210"/>
      <c r="G4" s="211" t="s">
        <v>5</v>
      </c>
      <c r="H4" s="213" t="s">
        <v>6</v>
      </c>
      <c r="I4" s="214"/>
      <c r="J4" s="215"/>
      <c r="K4" s="206" t="s">
        <v>7</v>
      </c>
      <c r="L4" s="216" t="s">
        <v>8</v>
      </c>
      <c r="M4" s="217" t="s">
        <v>9</v>
      </c>
    </row>
    <row r="5" spans="1:15" ht="63.75">
      <c r="A5" s="206"/>
      <c r="B5" s="207"/>
      <c r="C5" s="11" t="s">
        <v>10</v>
      </c>
      <c r="D5" s="12" t="s">
        <v>11</v>
      </c>
      <c r="E5" s="12" t="s">
        <v>12</v>
      </c>
      <c r="F5" s="12" t="s">
        <v>13</v>
      </c>
      <c r="G5" s="212"/>
      <c r="H5" s="153" t="s">
        <v>14</v>
      </c>
      <c r="I5" s="153" t="s">
        <v>15</v>
      </c>
      <c r="J5" s="153" t="s">
        <v>16</v>
      </c>
      <c r="K5" s="206"/>
      <c r="L5" s="216"/>
      <c r="M5" s="218"/>
      <c r="N5" s="13"/>
    </row>
    <row r="6" spans="1:15" s="8" customFormat="1" ht="22.5" customHeight="1">
      <c r="A6" s="188"/>
      <c r="B6" s="185" t="s">
        <v>17</v>
      </c>
      <c r="C6" s="14" t="s">
        <v>18</v>
      </c>
      <c r="D6" s="15">
        <f>SUM(D7:D10)</f>
        <v>946525.32383000001</v>
      </c>
      <c r="E6" s="15">
        <f>E7+E8+E9</f>
        <v>653596.49701000005</v>
      </c>
      <c r="F6" s="15">
        <f>F7+F8+F9+F10</f>
        <v>885751.4678559259</v>
      </c>
      <c r="G6" s="16">
        <f t="shared" ref="G6:G8" si="0">F6/D6*100</f>
        <v>93.579267828972604</v>
      </c>
      <c r="H6" s="193"/>
      <c r="I6" s="154" t="s">
        <v>19</v>
      </c>
      <c r="J6" s="153">
        <f>J7+J8+J9</f>
        <v>68</v>
      </c>
      <c r="K6" s="194" t="s">
        <v>20</v>
      </c>
      <c r="L6" s="194"/>
      <c r="M6" s="197"/>
    </row>
    <row r="7" spans="1:15" s="8" customFormat="1" ht="12.75">
      <c r="A7" s="189"/>
      <c r="B7" s="191"/>
      <c r="C7" s="17" t="s">
        <v>21</v>
      </c>
      <c r="D7" s="18">
        <f>D27+D167+D207+D312+D482+D487</f>
        <v>575945.15582999995</v>
      </c>
      <c r="E7" s="18">
        <f t="shared" ref="E7:F10" si="1">E17+E22</f>
        <v>519310.71003000002</v>
      </c>
      <c r="F7" s="18">
        <f t="shared" ref="F7:F8" si="2">F17+F22</f>
        <v>518720.26302999997</v>
      </c>
      <c r="G7" s="18">
        <f t="shared" si="0"/>
        <v>90.064176732672991</v>
      </c>
      <c r="H7" s="193"/>
      <c r="I7" s="154" t="s">
        <v>22</v>
      </c>
      <c r="J7" s="153">
        <f t="shared" ref="J7:J9" si="3">J17+J22</f>
        <v>53</v>
      </c>
      <c r="K7" s="195"/>
      <c r="L7" s="195"/>
      <c r="M7" s="198"/>
    </row>
    <row r="8" spans="1:15" s="8" customFormat="1" ht="12.75">
      <c r="A8" s="189"/>
      <c r="B8" s="191"/>
      <c r="C8" s="17" t="s">
        <v>23</v>
      </c>
      <c r="D8" s="18">
        <f>D28+D168+D208+D313+D483</f>
        <v>147447.76800000001</v>
      </c>
      <c r="E8" s="18">
        <f t="shared" si="1"/>
        <v>132419.28698</v>
      </c>
      <c r="F8" s="18">
        <f t="shared" si="2"/>
        <v>131517.647</v>
      </c>
      <c r="G8" s="18">
        <f t="shared" si="0"/>
        <v>89.196092137522214</v>
      </c>
      <c r="H8" s="193"/>
      <c r="I8" s="154" t="s">
        <v>24</v>
      </c>
      <c r="J8" s="153">
        <f t="shared" si="3"/>
        <v>13</v>
      </c>
      <c r="K8" s="195"/>
      <c r="L8" s="195"/>
      <c r="M8" s="198"/>
    </row>
    <row r="9" spans="1:15" s="8" customFormat="1" ht="12.75">
      <c r="A9" s="189"/>
      <c r="B9" s="191"/>
      <c r="C9" s="17" t="s">
        <v>25</v>
      </c>
      <c r="D9" s="18">
        <f>D29+D169+D209+D314+D484</f>
        <v>0</v>
      </c>
      <c r="E9" s="18">
        <f>E19+E24</f>
        <v>1866.5</v>
      </c>
      <c r="F9" s="18">
        <f t="shared" si="1"/>
        <v>1866.5</v>
      </c>
      <c r="G9" s="18">
        <v>0</v>
      </c>
      <c r="H9" s="193"/>
      <c r="I9" s="154" t="s">
        <v>26</v>
      </c>
      <c r="J9" s="153">
        <f t="shared" si="3"/>
        <v>2</v>
      </c>
      <c r="K9" s="195"/>
      <c r="L9" s="195"/>
      <c r="M9" s="198"/>
    </row>
    <row r="10" spans="1:15" s="8" customFormat="1" ht="82.35" customHeight="1">
      <c r="A10" s="190"/>
      <c r="B10" s="192"/>
      <c r="C10" s="17" t="s">
        <v>27</v>
      </c>
      <c r="D10" s="18">
        <f>D30+D170+D210+D315+D485</f>
        <v>223132.4</v>
      </c>
      <c r="E10" s="18">
        <v>0</v>
      </c>
      <c r="F10" s="18">
        <f t="shared" si="1"/>
        <v>233647.05782592602</v>
      </c>
      <c r="G10" s="18">
        <f t="shared" ref="G10:G68" si="4">F10/D10*100</f>
        <v>104.71229540215856</v>
      </c>
      <c r="H10" s="193"/>
      <c r="I10" s="154" t="s">
        <v>28</v>
      </c>
      <c r="J10" s="19">
        <f>(J7+(0.5*J8))/J6</f>
        <v>0.875</v>
      </c>
      <c r="K10" s="196"/>
      <c r="L10" s="196"/>
      <c r="M10" s="199"/>
      <c r="N10" s="20"/>
      <c r="O10" s="20"/>
    </row>
    <row r="11" spans="1:15" s="8" customFormat="1" ht="21" hidden="1" customHeight="1">
      <c r="A11" s="188"/>
      <c r="B11" s="185" t="s">
        <v>29</v>
      </c>
      <c r="C11" s="14" t="s">
        <v>18</v>
      </c>
      <c r="D11" s="21">
        <f>SUM(D12:D15)</f>
        <v>946525.32383000012</v>
      </c>
      <c r="E11" s="21">
        <f>SUM(E12:E14)</f>
        <v>653596.49701000005</v>
      </c>
      <c r="F11" s="21">
        <f>SUM(F12:F15)</f>
        <v>885751.4678559259</v>
      </c>
      <c r="G11" s="18">
        <f t="shared" si="4"/>
        <v>93.57926782897259</v>
      </c>
      <c r="H11" s="193"/>
      <c r="I11" s="154" t="s">
        <v>19</v>
      </c>
      <c r="J11" s="153">
        <f>J12+J13+J14</f>
        <v>68</v>
      </c>
      <c r="K11" s="197"/>
      <c r="L11" s="194"/>
      <c r="M11" s="197"/>
    </row>
    <row r="12" spans="1:15" s="8" customFormat="1" ht="15.75" hidden="1" customHeight="1">
      <c r="A12" s="189"/>
      <c r="B12" s="191"/>
      <c r="C12" s="17" t="s">
        <v>21</v>
      </c>
      <c r="D12" s="18">
        <f t="shared" ref="D12:D15" si="5">D17+D22</f>
        <v>575945.15583000006</v>
      </c>
      <c r="E12" s="18">
        <f t="shared" ref="E12:F15" si="6">E17+E22</f>
        <v>519310.71003000002</v>
      </c>
      <c r="F12" s="18">
        <f>F17+F22</f>
        <v>518720.26302999997</v>
      </c>
      <c r="G12" s="18">
        <f t="shared" si="4"/>
        <v>90.064176732672962</v>
      </c>
      <c r="H12" s="193"/>
      <c r="I12" s="154" t="s">
        <v>22</v>
      </c>
      <c r="J12" s="153">
        <f t="shared" ref="J12:J14" si="7">J17+J22</f>
        <v>53</v>
      </c>
      <c r="K12" s="198"/>
      <c r="L12" s="195"/>
      <c r="M12" s="198"/>
    </row>
    <row r="13" spans="1:15" s="8" customFormat="1" ht="15.75" hidden="1" customHeight="1">
      <c r="A13" s="189"/>
      <c r="B13" s="191"/>
      <c r="C13" s="17" t="s">
        <v>23</v>
      </c>
      <c r="D13" s="18">
        <f t="shared" si="5"/>
        <v>147447.76800000001</v>
      </c>
      <c r="E13" s="18">
        <f t="shared" si="6"/>
        <v>132419.28698</v>
      </c>
      <c r="F13" s="18">
        <f t="shared" si="6"/>
        <v>131517.647</v>
      </c>
      <c r="G13" s="18">
        <f t="shared" si="4"/>
        <v>89.196092137522214</v>
      </c>
      <c r="H13" s="193"/>
      <c r="I13" s="154" t="s">
        <v>24</v>
      </c>
      <c r="J13" s="153">
        <f t="shared" si="7"/>
        <v>13</v>
      </c>
      <c r="K13" s="198"/>
      <c r="L13" s="195"/>
      <c r="M13" s="198"/>
    </row>
    <row r="14" spans="1:15" s="8" customFormat="1" ht="15.75" hidden="1" customHeight="1">
      <c r="A14" s="189"/>
      <c r="B14" s="191"/>
      <c r="C14" s="17" t="s">
        <v>25</v>
      </c>
      <c r="D14" s="18">
        <f t="shared" si="5"/>
        <v>0</v>
      </c>
      <c r="E14" s="18">
        <f t="shared" si="6"/>
        <v>1866.5</v>
      </c>
      <c r="F14" s="18">
        <f t="shared" si="6"/>
        <v>1866.5</v>
      </c>
      <c r="G14" s="18">
        <v>0</v>
      </c>
      <c r="H14" s="193"/>
      <c r="I14" s="154" t="s">
        <v>26</v>
      </c>
      <c r="J14" s="153">
        <f t="shared" si="7"/>
        <v>2</v>
      </c>
      <c r="K14" s="198"/>
      <c r="L14" s="195"/>
      <c r="M14" s="198"/>
    </row>
    <row r="15" spans="1:15" s="8" customFormat="1" ht="105.6" hidden="1" customHeight="1">
      <c r="A15" s="190"/>
      <c r="B15" s="192"/>
      <c r="C15" s="17" t="s">
        <v>27</v>
      </c>
      <c r="D15" s="18">
        <f t="shared" si="5"/>
        <v>223132.4</v>
      </c>
      <c r="E15" s="18">
        <f t="shared" si="6"/>
        <v>0</v>
      </c>
      <c r="F15" s="18">
        <f t="shared" si="6"/>
        <v>233647.05782592602</v>
      </c>
      <c r="G15" s="18">
        <f t="shared" si="4"/>
        <v>104.71229540215856</v>
      </c>
      <c r="H15" s="193"/>
      <c r="I15" s="154" t="s">
        <v>28</v>
      </c>
      <c r="J15" s="19">
        <f>(J12+(0.5*J13))/J11</f>
        <v>0.875</v>
      </c>
      <c r="K15" s="199"/>
      <c r="L15" s="196"/>
      <c r="M15" s="199"/>
    </row>
    <row r="16" spans="1:15" s="8" customFormat="1" ht="25.5" customHeight="1">
      <c r="A16" s="188"/>
      <c r="B16" s="188" t="s">
        <v>30</v>
      </c>
      <c r="C16" s="14" t="s">
        <v>18</v>
      </c>
      <c r="D16" s="15">
        <f>SUM(D17:D20)</f>
        <v>740543.50245000003</v>
      </c>
      <c r="E16" s="15">
        <f>E17+E18+E19</f>
        <v>468193.723</v>
      </c>
      <c r="F16" s="15">
        <f t="shared" ref="F16" si="8">SUM(F17:F20)</f>
        <v>700348.69384592597</v>
      </c>
      <c r="G16" s="16">
        <f t="shared" si="4"/>
        <v>94.572255583757837</v>
      </c>
      <c r="H16" s="193"/>
      <c r="I16" s="154" t="s">
        <v>19</v>
      </c>
      <c r="J16" s="22">
        <f>J17+J18+J19</f>
        <v>52</v>
      </c>
      <c r="K16" s="197"/>
      <c r="L16" s="194"/>
      <c r="M16" s="200">
        <v>827</v>
      </c>
    </row>
    <row r="17" spans="1:14" s="8" customFormat="1" ht="12.75">
      <c r="A17" s="189"/>
      <c r="B17" s="189"/>
      <c r="C17" s="17" t="s">
        <v>21</v>
      </c>
      <c r="D17" s="18">
        <f t="shared" ref="D17:F18" si="9">D27+D167+D312+D492</f>
        <v>369963.33445000002</v>
      </c>
      <c r="E17" s="18">
        <f t="shared" si="9"/>
        <v>333907.93602000002</v>
      </c>
      <c r="F17" s="18">
        <f t="shared" si="9"/>
        <v>333317.48901999998</v>
      </c>
      <c r="G17" s="18">
        <f t="shared" si="4"/>
        <v>90.094735878494831</v>
      </c>
      <c r="H17" s="193"/>
      <c r="I17" s="154" t="s">
        <v>22</v>
      </c>
      <c r="J17" s="153">
        <f>J27+J172+J312+J482+J197+J492+J187</f>
        <v>40</v>
      </c>
      <c r="K17" s="198"/>
      <c r="L17" s="195"/>
      <c r="M17" s="201"/>
      <c r="N17" s="20"/>
    </row>
    <row r="18" spans="1:14" s="8" customFormat="1" ht="12.75">
      <c r="A18" s="189"/>
      <c r="B18" s="189"/>
      <c r="C18" s="17" t="s">
        <v>23</v>
      </c>
      <c r="D18" s="18">
        <f t="shared" si="9"/>
        <v>147447.76800000001</v>
      </c>
      <c r="E18" s="18">
        <f t="shared" si="9"/>
        <v>132419.28698</v>
      </c>
      <c r="F18" s="18">
        <f t="shared" si="9"/>
        <v>131517.647</v>
      </c>
      <c r="G18" s="18">
        <f t="shared" si="4"/>
        <v>89.196092137522214</v>
      </c>
      <c r="H18" s="193"/>
      <c r="I18" s="154" t="s">
        <v>24</v>
      </c>
      <c r="J18" s="153">
        <f>J28+J173+J313+J483+J198+J493</f>
        <v>10</v>
      </c>
      <c r="K18" s="198"/>
      <c r="L18" s="195"/>
      <c r="M18" s="201"/>
    </row>
    <row r="19" spans="1:14" s="8" customFormat="1" ht="12.75">
      <c r="A19" s="189"/>
      <c r="B19" s="189"/>
      <c r="C19" s="17" t="s">
        <v>25</v>
      </c>
      <c r="D19" s="18">
        <f>D29+D169+D314+D494</f>
        <v>0</v>
      </c>
      <c r="E19" s="18">
        <f>E29+E169+E209</f>
        <v>1866.5</v>
      </c>
      <c r="F19" s="18">
        <f>F29+F169+F209</f>
        <v>1866.5</v>
      </c>
      <c r="G19" s="18">
        <v>0</v>
      </c>
      <c r="H19" s="193"/>
      <c r="I19" s="154" t="s">
        <v>26</v>
      </c>
      <c r="J19" s="153">
        <f>J29+J174+J314+J484+J199+J494</f>
        <v>2</v>
      </c>
      <c r="K19" s="198"/>
      <c r="L19" s="195"/>
      <c r="M19" s="201"/>
    </row>
    <row r="20" spans="1:14" s="8" customFormat="1" ht="13.5">
      <c r="A20" s="190"/>
      <c r="B20" s="190"/>
      <c r="C20" s="17" t="s">
        <v>27</v>
      </c>
      <c r="D20" s="18">
        <f>D30+D170+D210+D315</f>
        <v>223132.4</v>
      </c>
      <c r="E20" s="18">
        <v>0</v>
      </c>
      <c r="F20" s="18">
        <f>F30+F170+F315+F495</f>
        <v>233647.05782592602</v>
      </c>
      <c r="G20" s="18">
        <f t="shared" si="4"/>
        <v>104.71229540215856</v>
      </c>
      <c r="H20" s="193"/>
      <c r="I20" s="154" t="s">
        <v>28</v>
      </c>
      <c r="J20" s="19">
        <f>(J17+(0.5*J18))/J16</f>
        <v>0.86538461538461542</v>
      </c>
      <c r="K20" s="199"/>
      <c r="L20" s="196"/>
      <c r="M20" s="202"/>
    </row>
    <row r="21" spans="1:14" s="8" customFormat="1" ht="24" customHeight="1">
      <c r="A21" s="188"/>
      <c r="B21" s="188" t="s">
        <v>31</v>
      </c>
      <c r="C21" s="14" t="s">
        <v>18</v>
      </c>
      <c r="D21" s="21">
        <f>SUM(D22:D25)</f>
        <v>205981.82137999998</v>
      </c>
      <c r="E21" s="21">
        <f t="shared" ref="E21:F21" si="10">SUM(E22:E25)</f>
        <v>185402.77400999999</v>
      </c>
      <c r="F21" s="21">
        <f t="shared" si="10"/>
        <v>185402.77400999999</v>
      </c>
      <c r="G21" s="18">
        <f t="shared" si="4"/>
        <v>90.009289542092503</v>
      </c>
      <c r="H21" s="219"/>
      <c r="I21" s="154" t="s">
        <v>19</v>
      </c>
      <c r="J21" s="153">
        <f>J22+J23+J24</f>
        <v>16</v>
      </c>
      <c r="K21" s="197"/>
      <c r="L21" s="194"/>
      <c r="M21" s="200">
        <v>826</v>
      </c>
    </row>
    <row r="22" spans="1:14" s="8" customFormat="1" ht="12.75">
      <c r="A22" s="189"/>
      <c r="B22" s="189"/>
      <c r="C22" s="17" t="s">
        <v>21</v>
      </c>
      <c r="D22" s="18">
        <f t="shared" ref="D22:F25" si="11">D207+D507</f>
        <v>205981.82137999998</v>
      </c>
      <c r="E22" s="18">
        <f>E207+E507</f>
        <v>185402.77400999999</v>
      </c>
      <c r="F22" s="18">
        <f t="shared" si="11"/>
        <v>185402.77400999999</v>
      </c>
      <c r="G22" s="18">
        <f t="shared" si="4"/>
        <v>90.009289542092503</v>
      </c>
      <c r="H22" s="193"/>
      <c r="I22" s="154" t="s">
        <v>22</v>
      </c>
      <c r="J22" s="153">
        <f>J207</f>
        <v>13</v>
      </c>
      <c r="K22" s="198"/>
      <c r="L22" s="195"/>
      <c r="M22" s="201"/>
    </row>
    <row r="23" spans="1:14" s="8" customFormat="1" ht="12.75">
      <c r="A23" s="189"/>
      <c r="B23" s="189"/>
      <c r="C23" s="17" t="s">
        <v>23</v>
      </c>
      <c r="D23" s="18">
        <f t="shared" si="11"/>
        <v>0</v>
      </c>
      <c r="E23" s="18">
        <f t="shared" si="11"/>
        <v>0</v>
      </c>
      <c r="F23" s="18">
        <f t="shared" si="11"/>
        <v>0</v>
      </c>
      <c r="G23" s="17">
        <v>0</v>
      </c>
      <c r="H23" s="193"/>
      <c r="I23" s="154" t="s">
        <v>24</v>
      </c>
      <c r="J23" s="153">
        <f>J213+J248+J273+J293+J508</f>
        <v>3</v>
      </c>
      <c r="K23" s="198"/>
      <c r="L23" s="195"/>
      <c r="M23" s="201"/>
    </row>
    <row r="24" spans="1:14" s="8" customFormat="1" ht="12.75">
      <c r="A24" s="189"/>
      <c r="B24" s="189"/>
      <c r="C24" s="17" t="s">
        <v>25</v>
      </c>
      <c r="D24" s="18">
        <f t="shared" si="11"/>
        <v>0</v>
      </c>
      <c r="E24" s="18">
        <f t="shared" si="11"/>
        <v>0</v>
      </c>
      <c r="F24" s="18">
        <f t="shared" si="11"/>
        <v>0</v>
      </c>
      <c r="G24" s="17">
        <v>0</v>
      </c>
      <c r="H24" s="193"/>
      <c r="I24" s="154" t="s">
        <v>26</v>
      </c>
      <c r="J24" s="153">
        <f t="shared" ref="J24" si="12">J214+J249+J274+J294+J509</f>
        <v>0</v>
      </c>
      <c r="K24" s="198"/>
      <c r="L24" s="195"/>
      <c r="M24" s="201"/>
    </row>
    <row r="25" spans="1:14" s="8" customFormat="1" ht="22.35" customHeight="1">
      <c r="A25" s="190"/>
      <c r="B25" s="190"/>
      <c r="C25" s="17" t="s">
        <v>27</v>
      </c>
      <c r="D25" s="18">
        <f t="shared" si="11"/>
        <v>0</v>
      </c>
      <c r="E25" s="18">
        <f t="shared" si="11"/>
        <v>0</v>
      </c>
      <c r="F25" s="18">
        <f t="shared" si="11"/>
        <v>0</v>
      </c>
      <c r="G25" s="17">
        <v>0</v>
      </c>
      <c r="H25" s="193"/>
      <c r="I25" s="154" t="s">
        <v>28</v>
      </c>
      <c r="J25" s="19">
        <f>(J22+J23/2)/J21</f>
        <v>0.90625</v>
      </c>
      <c r="K25" s="199"/>
      <c r="L25" s="196"/>
      <c r="M25" s="202"/>
    </row>
    <row r="26" spans="1:14" s="8" customFormat="1" ht="22.5" customHeight="1">
      <c r="A26" s="188" t="s">
        <v>32</v>
      </c>
      <c r="B26" s="185" t="s">
        <v>33</v>
      </c>
      <c r="C26" s="14" t="s">
        <v>18</v>
      </c>
      <c r="D26" s="15">
        <f>SUM(D27:D30)</f>
        <v>333333.12700000004</v>
      </c>
      <c r="E26" s="15">
        <f t="shared" ref="E26:F26" si="13">SUM(E27:E30)</f>
        <v>292990.24738000002</v>
      </c>
      <c r="F26" s="15">
        <f t="shared" si="13"/>
        <v>298790.47038000001</v>
      </c>
      <c r="G26" s="18">
        <f t="shared" si="4"/>
        <v>89.637196599424684</v>
      </c>
      <c r="H26" s="193"/>
      <c r="I26" s="154" t="s">
        <v>19</v>
      </c>
      <c r="J26" s="153">
        <f>SUM(J27:J29)</f>
        <v>18</v>
      </c>
      <c r="K26" s="188" t="s">
        <v>34</v>
      </c>
      <c r="L26" s="194"/>
      <c r="M26" s="200">
        <v>827</v>
      </c>
    </row>
    <row r="27" spans="1:14" s="8" customFormat="1" ht="12.75">
      <c r="A27" s="189"/>
      <c r="B27" s="191"/>
      <c r="C27" s="17" t="s">
        <v>21</v>
      </c>
      <c r="D27" s="18">
        <f t="shared" ref="D27:D28" si="14">D32+D47+D77+D122+D147</f>
        <v>276925.92700000003</v>
      </c>
      <c r="E27" s="18">
        <f t="shared" ref="E27:E28" si="15">E32+E47+E77+E122+E147</f>
        <v>246524.69738</v>
      </c>
      <c r="F27" s="18">
        <f t="shared" ref="D27:F30" si="16">F32+F47+F77+F122+F147</f>
        <v>245934.25037999998</v>
      </c>
      <c r="G27" s="18">
        <f t="shared" si="4"/>
        <v>88.80867640103628</v>
      </c>
      <c r="H27" s="193"/>
      <c r="I27" s="154" t="s">
        <v>22</v>
      </c>
      <c r="J27" s="153">
        <f t="shared" ref="J27:J29" si="17">J32+J47+J77+J122+J147</f>
        <v>10</v>
      </c>
      <c r="K27" s="189"/>
      <c r="L27" s="195"/>
      <c r="M27" s="201"/>
    </row>
    <row r="28" spans="1:14" s="8" customFormat="1" ht="12.75">
      <c r="A28" s="189"/>
      <c r="B28" s="191"/>
      <c r="C28" s="17" t="s">
        <v>23</v>
      </c>
      <c r="D28" s="18">
        <f t="shared" si="14"/>
        <v>48909.200000000004</v>
      </c>
      <c r="E28" s="18">
        <f t="shared" si="15"/>
        <v>46465.55</v>
      </c>
      <c r="F28" s="18">
        <f t="shared" si="16"/>
        <v>45563.91</v>
      </c>
      <c r="G28" s="18">
        <f t="shared" si="4"/>
        <v>93.160202988394829</v>
      </c>
      <c r="H28" s="193"/>
      <c r="I28" s="154" t="s">
        <v>24</v>
      </c>
      <c r="J28" s="153">
        <f t="shared" si="17"/>
        <v>8</v>
      </c>
      <c r="K28" s="189"/>
      <c r="L28" s="195"/>
      <c r="M28" s="201"/>
    </row>
    <row r="29" spans="1:14" s="8" customFormat="1" ht="16.5" customHeight="1">
      <c r="A29" s="189"/>
      <c r="B29" s="191"/>
      <c r="C29" s="17" t="s">
        <v>25</v>
      </c>
      <c r="D29" s="18">
        <f t="shared" si="16"/>
        <v>0</v>
      </c>
      <c r="E29" s="18">
        <f t="shared" si="16"/>
        <v>0</v>
      </c>
      <c r="F29" s="18">
        <f t="shared" si="16"/>
        <v>0</v>
      </c>
      <c r="G29" s="17">
        <v>0</v>
      </c>
      <c r="H29" s="193"/>
      <c r="I29" s="154" t="s">
        <v>26</v>
      </c>
      <c r="J29" s="153">
        <f t="shared" si="17"/>
        <v>0</v>
      </c>
      <c r="K29" s="189"/>
      <c r="L29" s="195"/>
      <c r="M29" s="201"/>
    </row>
    <row r="30" spans="1:14" s="8" customFormat="1" ht="19.5" customHeight="1">
      <c r="A30" s="190"/>
      <c r="B30" s="192"/>
      <c r="C30" s="17" t="s">
        <v>27</v>
      </c>
      <c r="D30" s="18">
        <f t="shared" si="16"/>
        <v>7498</v>
      </c>
      <c r="E30" s="18">
        <v>0</v>
      </c>
      <c r="F30" s="18">
        <f t="shared" si="16"/>
        <v>7292.3099999999995</v>
      </c>
      <c r="G30" s="18">
        <f t="shared" si="4"/>
        <v>97.256735129367826</v>
      </c>
      <c r="H30" s="193"/>
      <c r="I30" s="154" t="s">
        <v>28</v>
      </c>
      <c r="J30" s="19">
        <f>(J27+(0.5*J28))/J26</f>
        <v>0.77777777777777779</v>
      </c>
      <c r="K30" s="190"/>
      <c r="L30" s="196"/>
      <c r="M30" s="202"/>
    </row>
    <row r="31" spans="1:14" s="8" customFormat="1" ht="22.5" customHeight="1">
      <c r="A31" s="188" t="s">
        <v>35</v>
      </c>
      <c r="B31" s="185" t="s">
        <v>36</v>
      </c>
      <c r="C31" s="14" t="s">
        <v>18</v>
      </c>
      <c r="D31" s="21">
        <f>SUM(D32:D35)</f>
        <v>19330</v>
      </c>
      <c r="E31" s="21">
        <f t="shared" ref="E31:F31" si="18">SUM(E32:E35)</f>
        <v>11158.75</v>
      </c>
      <c r="F31" s="21">
        <f t="shared" si="18"/>
        <v>17999.46</v>
      </c>
      <c r="G31" s="18">
        <f t="shared" si="4"/>
        <v>93.11670977754784</v>
      </c>
      <c r="H31" s="223"/>
      <c r="I31" s="154" t="s">
        <v>19</v>
      </c>
      <c r="J31" s="153">
        <v>2</v>
      </c>
      <c r="K31" s="188" t="s">
        <v>37</v>
      </c>
      <c r="L31" s="194"/>
      <c r="M31" s="200">
        <v>827</v>
      </c>
    </row>
    <row r="32" spans="1:14" s="8" customFormat="1" ht="12.75">
      <c r="A32" s="189"/>
      <c r="B32" s="191"/>
      <c r="C32" s="17" t="s">
        <v>21</v>
      </c>
      <c r="D32" s="18">
        <f t="shared" ref="D32:F35" si="19">D42+D37</f>
        <v>12400</v>
      </c>
      <c r="E32" s="16">
        <f>E37+E42</f>
        <v>11158.75</v>
      </c>
      <c r="F32" s="16">
        <f>F37+F42</f>
        <v>11158.76</v>
      </c>
      <c r="G32" s="18">
        <f t="shared" si="4"/>
        <v>89.990000000000009</v>
      </c>
      <c r="H32" s="224"/>
      <c r="I32" s="154" t="s">
        <v>22</v>
      </c>
      <c r="J32" s="153">
        <v>1</v>
      </c>
      <c r="K32" s="189"/>
      <c r="L32" s="195"/>
      <c r="M32" s="201"/>
    </row>
    <row r="33" spans="1:13" s="8" customFormat="1" ht="12.75">
      <c r="A33" s="189"/>
      <c r="B33" s="191"/>
      <c r="C33" s="17" t="s">
        <v>23</v>
      </c>
      <c r="D33" s="18">
        <f t="shared" si="19"/>
        <v>0</v>
      </c>
      <c r="E33" s="18">
        <v>0</v>
      </c>
      <c r="F33" s="18">
        <v>0</v>
      </c>
      <c r="G33" s="18">
        <v>0</v>
      </c>
      <c r="H33" s="224"/>
      <c r="I33" s="154" t="s">
        <v>24</v>
      </c>
      <c r="J33" s="153">
        <v>1</v>
      </c>
      <c r="K33" s="189"/>
      <c r="L33" s="195"/>
      <c r="M33" s="201"/>
    </row>
    <row r="34" spans="1:13" s="8" customFormat="1" ht="12.75">
      <c r="A34" s="189"/>
      <c r="B34" s="191"/>
      <c r="C34" s="17" t="s">
        <v>25</v>
      </c>
      <c r="D34" s="18">
        <f t="shared" si="19"/>
        <v>0</v>
      </c>
      <c r="E34" s="18">
        <v>0</v>
      </c>
      <c r="F34" s="18">
        <v>0</v>
      </c>
      <c r="G34" s="18">
        <v>0</v>
      </c>
      <c r="H34" s="224"/>
      <c r="I34" s="154" t="s">
        <v>26</v>
      </c>
      <c r="J34" s="153">
        <v>0</v>
      </c>
      <c r="K34" s="189"/>
      <c r="L34" s="195"/>
      <c r="M34" s="201"/>
    </row>
    <row r="35" spans="1:13" s="8" customFormat="1" ht="17.25" customHeight="1">
      <c r="A35" s="190"/>
      <c r="B35" s="192"/>
      <c r="C35" s="17" t="s">
        <v>27</v>
      </c>
      <c r="D35" s="18">
        <f t="shared" si="19"/>
        <v>6930</v>
      </c>
      <c r="E35" s="18">
        <v>0</v>
      </c>
      <c r="F35" s="18">
        <f t="shared" si="19"/>
        <v>6840.7</v>
      </c>
      <c r="G35" s="18">
        <f t="shared" si="4"/>
        <v>98.711399711399707</v>
      </c>
      <c r="H35" s="225"/>
      <c r="I35" s="154" t="s">
        <v>28</v>
      </c>
      <c r="J35" s="19">
        <f>(J32+(0.5*J33))/J31</f>
        <v>0.75</v>
      </c>
      <c r="K35" s="190"/>
      <c r="L35" s="196"/>
      <c r="M35" s="202"/>
    </row>
    <row r="36" spans="1:13" s="8" customFormat="1" ht="18" customHeight="1">
      <c r="A36" s="188" t="s">
        <v>38</v>
      </c>
      <c r="B36" s="185" t="s">
        <v>39</v>
      </c>
      <c r="C36" s="14" t="s">
        <v>18</v>
      </c>
      <c r="D36" s="21">
        <f>SUM(D37:D40)</f>
        <v>2000</v>
      </c>
      <c r="E36" s="21">
        <f>SUM(E37:E40)</f>
        <v>897.65</v>
      </c>
      <c r="F36" s="21">
        <f>SUM(F37:F40)</f>
        <v>897.66</v>
      </c>
      <c r="G36" s="18">
        <f t="shared" si="4"/>
        <v>44.883000000000003</v>
      </c>
      <c r="H36" s="220" t="s">
        <v>40</v>
      </c>
      <c r="I36" s="188" t="s">
        <v>41</v>
      </c>
      <c r="J36" s="188" t="s">
        <v>42</v>
      </c>
      <c r="K36" s="188" t="s">
        <v>43</v>
      </c>
      <c r="L36" s="194" t="s">
        <v>44</v>
      </c>
      <c r="M36" s="200">
        <v>827</v>
      </c>
    </row>
    <row r="37" spans="1:13" s="8" customFormat="1" ht="12.75">
      <c r="A37" s="189"/>
      <c r="B37" s="191"/>
      <c r="C37" s="17" t="s">
        <v>21</v>
      </c>
      <c r="D37" s="18">
        <v>2000</v>
      </c>
      <c r="E37" s="18">
        <v>897.65</v>
      </c>
      <c r="F37" s="18">
        <v>897.66</v>
      </c>
      <c r="G37" s="18">
        <f t="shared" si="4"/>
        <v>44.883000000000003</v>
      </c>
      <c r="H37" s="221"/>
      <c r="I37" s="189"/>
      <c r="J37" s="189"/>
      <c r="K37" s="189"/>
      <c r="L37" s="195"/>
      <c r="M37" s="201"/>
    </row>
    <row r="38" spans="1:13" s="8" customFormat="1" ht="12.75">
      <c r="A38" s="189"/>
      <c r="B38" s="191"/>
      <c r="C38" s="17" t="s">
        <v>23</v>
      </c>
      <c r="D38" s="18">
        <v>0</v>
      </c>
      <c r="E38" s="18">
        <v>0</v>
      </c>
      <c r="F38" s="18">
        <v>0</v>
      </c>
      <c r="G38" s="17"/>
      <c r="H38" s="221"/>
      <c r="I38" s="189"/>
      <c r="J38" s="189"/>
      <c r="K38" s="189"/>
      <c r="L38" s="195"/>
      <c r="M38" s="201"/>
    </row>
    <row r="39" spans="1:13" s="8" customFormat="1" ht="19.5" customHeight="1">
      <c r="A39" s="189"/>
      <c r="B39" s="191"/>
      <c r="C39" s="17" t="s">
        <v>25</v>
      </c>
      <c r="D39" s="18">
        <v>0</v>
      </c>
      <c r="E39" s="18">
        <v>0</v>
      </c>
      <c r="F39" s="18">
        <v>0</v>
      </c>
      <c r="G39" s="17"/>
      <c r="H39" s="221"/>
      <c r="I39" s="189"/>
      <c r="J39" s="189"/>
      <c r="K39" s="189"/>
      <c r="L39" s="195"/>
      <c r="M39" s="201"/>
    </row>
    <row r="40" spans="1:13" s="8" customFormat="1" ht="42.75" customHeight="1">
      <c r="A40" s="190"/>
      <c r="B40" s="192"/>
      <c r="C40" s="17" t="s">
        <v>27</v>
      </c>
      <c r="D40" s="18">
        <v>0</v>
      </c>
      <c r="E40" s="18">
        <v>0</v>
      </c>
      <c r="F40" s="18">
        <v>0</v>
      </c>
      <c r="G40" s="17"/>
      <c r="H40" s="222"/>
      <c r="I40" s="190"/>
      <c r="J40" s="190"/>
      <c r="K40" s="190"/>
      <c r="L40" s="196"/>
      <c r="M40" s="202"/>
    </row>
    <row r="41" spans="1:13" s="8" customFormat="1" ht="19.5" customHeight="1">
      <c r="A41" s="188" t="s">
        <v>45</v>
      </c>
      <c r="B41" s="185" t="s">
        <v>46</v>
      </c>
      <c r="C41" s="14" t="s">
        <v>18</v>
      </c>
      <c r="D41" s="21">
        <f>SUM(D42:D45)</f>
        <v>17330</v>
      </c>
      <c r="E41" s="21">
        <f>SUM(E42:E45)</f>
        <v>10261.1</v>
      </c>
      <c r="F41" s="21">
        <f>SUM(F42:F45)</f>
        <v>17101.8</v>
      </c>
      <c r="G41" s="18">
        <f t="shared" si="4"/>
        <v>98.683208309290251</v>
      </c>
      <c r="H41" s="220" t="s">
        <v>47</v>
      </c>
      <c r="I41" s="188" t="s">
        <v>48</v>
      </c>
      <c r="J41" s="188" t="s">
        <v>49</v>
      </c>
      <c r="K41" s="188" t="s">
        <v>50</v>
      </c>
      <c r="L41" s="194"/>
      <c r="M41" s="200">
        <v>827</v>
      </c>
    </row>
    <row r="42" spans="1:13" s="8" customFormat="1" ht="12.75">
      <c r="A42" s="189"/>
      <c r="B42" s="191"/>
      <c r="C42" s="17" t="s">
        <v>21</v>
      </c>
      <c r="D42" s="18">
        <v>10400</v>
      </c>
      <c r="E42" s="18">
        <v>10261.1</v>
      </c>
      <c r="F42" s="18">
        <f>E42</f>
        <v>10261.1</v>
      </c>
      <c r="G42" s="18">
        <f t="shared" si="4"/>
        <v>98.664423076923086</v>
      </c>
      <c r="H42" s="221"/>
      <c r="I42" s="189"/>
      <c r="J42" s="189"/>
      <c r="K42" s="189"/>
      <c r="L42" s="195"/>
      <c r="M42" s="201"/>
    </row>
    <row r="43" spans="1:13" s="8" customFormat="1" ht="12.75">
      <c r="A43" s="189"/>
      <c r="B43" s="191"/>
      <c r="C43" s="17" t="s">
        <v>23</v>
      </c>
      <c r="D43" s="18">
        <v>0</v>
      </c>
      <c r="E43" s="18">
        <v>0</v>
      </c>
      <c r="F43" s="18">
        <v>0</v>
      </c>
      <c r="G43" s="18"/>
      <c r="H43" s="221"/>
      <c r="I43" s="189"/>
      <c r="J43" s="189"/>
      <c r="K43" s="189"/>
      <c r="L43" s="195"/>
      <c r="M43" s="201"/>
    </row>
    <row r="44" spans="1:13" s="8" customFormat="1" ht="12.75">
      <c r="A44" s="189"/>
      <c r="B44" s="191"/>
      <c r="C44" s="17" t="s">
        <v>25</v>
      </c>
      <c r="D44" s="18">
        <v>0</v>
      </c>
      <c r="E44" s="18">
        <v>0</v>
      </c>
      <c r="F44" s="18">
        <v>0</v>
      </c>
      <c r="G44" s="18"/>
      <c r="H44" s="221"/>
      <c r="I44" s="189"/>
      <c r="J44" s="189"/>
      <c r="K44" s="189"/>
      <c r="L44" s="195"/>
      <c r="M44" s="201"/>
    </row>
    <row r="45" spans="1:13" s="8" customFormat="1" ht="165.6" customHeight="1">
      <c r="A45" s="190"/>
      <c r="B45" s="192"/>
      <c r="C45" s="17" t="s">
        <v>27</v>
      </c>
      <c r="D45" s="18">
        <v>6930</v>
      </c>
      <c r="E45" s="18">
        <v>0</v>
      </c>
      <c r="F45" s="18">
        <v>6840.7</v>
      </c>
      <c r="G45" s="18">
        <f t="shared" si="4"/>
        <v>98.711399711399707</v>
      </c>
      <c r="H45" s="222"/>
      <c r="I45" s="190"/>
      <c r="J45" s="190"/>
      <c r="K45" s="190"/>
      <c r="L45" s="196"/>
      <c r="M45" s="202"/>
    </row>
    <row r="46" spans="1:13" s="8" customFormat="1" ht="36.75" customHeight="1">
      <c r="A46" s="188" t="s">
        <v>51</v>
      </c>
      <c r="B46" s="185" t="s">
        <v>52</v>
      </c>
      <c r="C46" s="14" t="s">
        <v>18</v>
      </c>
      <c r="D46" s="15">
        <f>SUM(D47:D50)</f>
        <v>8880.0320000000011</v>
      </c>
      <c r="E46" s="15">
        <f>SUM(E47:E50)</f>
        <v>8880.0290000000005</v>
      </c>
      <c r="F46" s="15">
        <f>SUM(F47:F50)</f>
        <v>8880.0300000000007</v>
      </c>
      <c r="G46" s="18">
        <f t="shared" si="4"/>
        <v>99.99997747755863</v>
      </c>
      <c r="H46" s="220"/>
      <c r="I46" s="154" t="s">
        <v>19</v>
      </c>
      <c r="J46" s="153">
        <f>J47+J48+J49</f>
        <v>2</v>
      </c>
      <c r="K46" s="188" t="s">
        <v>37</v>
      </c>
      <c r="L46" s="194"/>
      <c r="M46" s="200">
        <v>827</v>
      </c>
    </row>
    <row r="47" spans="1:13" s="8" customFormat="1" ht="12.75">
      <c r="A47" s="189"/>
      <c r="B47" s="191"/>
      <c r="C47" s="17" t="s">
        <v>21</v>
      </c>
      <c r="D47" s="18">
        <f>D52+D57+D67+D72</f>
        <v>2575.212</v>
      </c>
      <c r="E47" s="18">
        <f t="shared" ref="E47:E48" si="20">E52+E67</f>
        <v>2575.2089999999998</v>
      </c>
      <c r="F47" s="18">
        <f t="shared" ref="D47:F50" si="21">F52+F57+F67+F72</f>
        <v>2575.21</v>
      </c>
      <c r="G47" s="18">
        <f t="shared" si="4"/>
        <v>99.999922336491124</v>
      </c>
      <c r="H47" s="221"/>
      <c r="I47" s="154" t="s">
        <v>22</v>
      </c>
      <c r="J47" s="153">
        <v>2</v>
      </c>
      <c r="K47" s="189"/>
      <c r="L47" s="195"/>
      <c r="M47" s="201"/>
    </row>
    <row r="48" spans="1:13" s="8" customFormat="1" ht="12.75">
      <c r="A48" s="189"/>
      <c r="B48" s="191"/>
      <c r="C48" s="17" t="s">
        <v>23</v>
      </c>
      <c r="D48" s="18">
        <f t="shared" si="21"/>
        <v>6304.8200000000006</v>
      </c>
      <c r="E48" s="18">
        <f t="shared" si="20"/>
        <v>6304.8200000000006</v>
      </c>
      <c r="F48" s="18">
        <f t="shared" si="21"/>
        <v>6304.8200000000006</v>
      </c>
      <c r="G48" s="18">
        <f t="shared" si="4"/>
        <v>100</v>
      </c>
      <c r="H48" s="221"/>
      <c r="I48" s="154" t="s">
        <v>24</v>
      </c>
      <c r="J48" s="153">
        <v>0</v>
      </c>
      <c r="K48" s="189"/>
      <c r="L48" s="195"/>
      <c r="M48" s="201"/>
    </row>
    <row r="49" spans="1:13" s="8" customFormat="1" ht="19.5" customHeight="1">
      <c r="A49" s="189"/>
      <c r="B49" s="191"/>
      <c r="C49" s="17" t="s">
        <v>25</v>
      </c>
      <c r="D49" s="18">
        <f t="shared" si="21"/>
        <v>0</v>
      </c>
      <c r="E49" s="18">
        <f t="shared" si="21"/>
        <v>0</v>
      </c>
      <c r="F49" s="18">
        <f t="shared" si="21"/>
        <v>0</v>
      </c>
      <c r="G49" s="18"/>
      <c r="H49" s="221"/>
      <c r="I49" s="154" t="s">
        <v>26</v>
      </c>
      <c r="J49" s="153">
        <v>0</v>
      </c>
      <c r="K49" s="189"/>
      <c r="L49" s="195"/>
      <c r="M49" s="201"/>
    </row>
    <row r="50" spans="1:13" s="8" customFormat="1" ht="13.5">
      <c r="A50" s="190"/>
      <c r="B50" s="192"/>
      <c r="C50" s="17" t="s">
        <v>27</v>
      </c>
      <c r="D50" s="18">
        <f t="shared" si="21"/>
        <v>0</v>
      </c>
      <c r="E50" s="18">
        <f t="shared" si="21"/>
        <v>0</v>
      </c>
      <c r="F50" s="18">
        <f t="shared" si="21"/>
        <v>0</v>
      </c>
      <c r="G50" s="18"/>
      <c r="H50" s="222"/>
      <c r="I50" s="154" t="s">
        <v>28</v>
      </c>
      <c r="J50" s="19">
        <f>(J47+(0.5*J48))/J46</f>
        <v>1</v>
      </c>
      <c r="K50" s="190"/>
      <c r="L50" s="196"/>
      <c r="M50" s="202"/>
    </row>
    <row r="51" spans="1:13" s="8" customFormat="1" ht="15.75" customHeight="1">
      <c r="A51" s="188" t="s">
        <v>53</v>
      </c>
      <c r="B51" s="185" t="s">
        <v>54</v>
      </c>
      <c r="C51" s="23" t="s">
        <v>18</v>
      </c>
      <c r="D51" s="24">
        <f>SUM(D52:D55)</f>
        <v>7601.4400000000005</v>
      </c>
      <c r="E51" s="24">
        <f>SUM(E52:E55)</f>
        <v>7601.4369999999999</v>
      </c>
      <c r="F51" s="24">
        <f>SUM(F52:F55)</f>
        <v>7601.4400000000005</v>
      </c>
      <c r="G51" s="18">
        <f t="shared" si="4"/>
        <v>100</v>
      </c>
      <c r="H51" s="188" t="s">
        <v>55</v>
      </c>
      <c r="I51" s="188" t="s">
        <v>606</v>
      </c>
      <c r="J51" s="188" t="s">
        <v>49</v>
      </c>
      <c r="K51" s="188" t="s">
        <v>56</v>
      </c>
      <c r="L51" s="228"/>
      <c r="M51" s="200">
        <v>827</v>
      </c>
    </row>
    <row r="52" spans="1:13" s="8" customFormat="1" ht="12.75">
      <c r="A52" s="189"/>
      <c r="B52" s="191"/>
      <c r="C52" s="23" t="s">
        <v>21</v>
      </c>
      <c r="D52" s="23">
        <v>2204.42</v>
      </c>
      <c r="E52" s="23">
        <v>2204.4169999999999</v>
      </c>
      <c r="F52" s="23">
        <v>2204.42</v>
      </c>
      <c r="G52" s="18">
        <f t="shared" si="4"/>
        <v>100</v>
      </c>
      <c r="H52" s="226"/>
      <c r="I52" s="189"/>
      <c r="J52" s="189"/>
      <c r="K52" s="189"/>
      <c r="L52" s="229"/>
      <c r="M52" s="201"/>
    </row>
    <row r="53" spans="1:13" s="8" customFormat="1" ht="12.75">
      <c r="A53" s="189"/>
      <c r="B53" s="191"/>
      <c r="C53" s="23" t="s">
        <v>23</v>
      </c>
      <c r="D53" s="23">
        <v>5397.02</v>
      </c>
      <c r="E53" s="23">
        <v>5397.02</v>
      </c>
      <c r="F53" s="23">
        <v>5397.02</v>
      </c>
      <c r="G53" s="18">
        <f t="shared" si="4"/>
        <v>100</v>
      </c>
      <c r="H53" s="226"/>
      <c r="I53" s="189"/>
      <c r="J53" s="189"/>
      <c r="K53" s="189"/>
      <c r="L53" s="229"/>
      <c r="M53" s="201"/>
    </row>
    <row r="54" spans="1:13" s="8" customFormat="1" ht="12.75">
      <c r="A54" s="189"/>
      <c r="B54" s="191"/>
      <c r="C54" s="23" t="s">
        <v>25</v>
      </c>
      <c r="D54" s="23">
        <v>0</v>
      </c>
      <c r="E54" s="23">
        <v>0</v>
      </c>
      <c r="F54" s="24">
        <v>0</v>
      </c>
      <c r="G54" s="18"/>
      <c r="H54" s="226"/>
      <c r="I54" s="189"/>
      <c r="J54" s="189"/>
      <c r="K54" s="189"/>
      <c r="L54" s="229"/>
      <c r="M54" s="201"/>
    </row>
    <row r="55" spans="1:13" s="8" customFormat="1" ht="80.099999999999994" customHeight="1">
      <c r="A55" s="190"/>
      <c r="B55" s="192"/>
      <c r="C55" s="23" t="s">
        <v>27</v>
      </c>
      <c r="D55" s="23">
        <v>0</v>
      </c>
      <c r="E55" s="23">
        <v>0</v>
      </c>
      <c r="F55" s="24">
        <v>0</v>
      </c>
      <c r="G55" s="18"/>
      <c r="H55" s="227"/>
      <c r="I55" s="190"/>
      <c r="J55" s="190"/>
      <c r="K55" s="190"/>
      <c r="L55" s="230"/>
      <c r="M55" s="202"/>
    </row>
    <row r="56" spans="1:13" s="8" customFormat="1" ht="18" hidden="1" customHeight="1">
      <c r="A56" s="237" t="s">
        <v>57</v>
      </c>
      <c r="B56" s="240" t="s">
        <v>58</v>
      </c>
      <c r="C56" s="25" t="s">
        <v>18</v>
      </c>
      <c r="D56" s="26">
        <f>SUM(D57:D60)</f>
        <v>0</v>
      </c>
      <c r="E56" s="27">
        <v>0</v>
      </c>
      <c r="F56" s="26">
        <v>0</v>
      </c>
      <c r="G56" s="28"/>
      <c r="H56" s="237"/>
      <c r="I56" s="237"/>
      <c r="J56" s="237"/>
      <c r="K56" s="237"/>
      <c r="L56" s="231"/>
      <c r="M56" s="234"/>
    </row>
    <row r="57" spans="1:13" s="8" customFormat="1" ht="12.75" hidden="1">
      <c r="A57" s="238"/>
      <c r="B57" s="241"/>
      <c r="C57" s="29" t="s">
        <v>21</v>
      </c>
      <c r="D57" s="28">
        <v>0</v>
      </c>
      <c r="E57" s="28">
        <v>0</v>
      </c>
      <c r="F57" s="26">
        <v>0</v>
      </c>
      <c r="G57" s="28"/>
      <c r="H57" s="238"/>
      <c r="I57" s="238"/>
      <c r="J57" s="238"/>
      <c r="K57" s="238"/>
      <c r="L57" s="232"/>
      <c r="M57" s="235"/>
    </row>
    <row r="58" spans="1:13" s="8" customFormat="1" ht="12.75" hidden="1">
      <c r="A58" s="238"/>
      <c r="B58" s="241"/>
      <c r="C58" s="29" t="s">
        <v>23</v>
      </c>
      <c r="D58" s="28">
        <v>0</v>
      </c>
      <c r="E58" s="28">
        <v>0</v>
      </c>
      <c r="F58" s="26">
        <v>0</v>
      </c>
      <c r="G58" s="28"/>
      <c r="H58" s="238"/>
      <c r="I58" s="238"/>
      <c r="J58" s="238"/>
      <c r="K58" s="238"/>
      <c r="L58" s="232"/>
      <c r="M58" s="235"/>
    </row>
    <row r="59" spans="1:13" s="8" customFormat="1" ht="12.75" hidden="1">
      <c r="A59" s="238"/>
      <c r="B59" s="241"/>
      <c r="C59" s="29" t="s">
        <v>25</v>
      </c>
      <c r="D59" s="28">
        <v>0</v>
      </c>
      <c r="E59" s="28">
        <v>0</v>
      </c>
      <c r="F59" s="26">
        <v>0</v>
      </c>
      <c r="G59" s="28"/>
      <c r="H59" s="238"/>
      <c r="I59" s="238"/>
      <c r="J59" s="238"/>
      <c r="K59" s="238"/>
      <c r="L59" s="232"/>
      <c r="M59" s="235"/>
    </row>
    <row r="60" spans="1:13" s="8" customFormat="1" ht="53.25" hidden="1" customHeight="1">
      <c r="A60" s="239"/>
      <c r="B60" s="242"/>
      <c r="C60" s="29" t="s">
        <v>27</v>
      </c>
      <c r="D60" s="28">
        <v>0</v>
      </c>
      <c r="E60" s="28">
        <v>0</v>
      </c>
      <c r="F60" s="26">
        <v>0</v>
      </c>
      <c r="G60" s="28"/>
      <c r="H60" s="239"/>
      <c r="I60" s="239"/>
      <c r="J60" s="239"/>
      <c r="K60" s="239"/>
      <c r="L60" s="233"/>
      <c r="M60" s="236"/>
    </row>
    <row r="61" spans="1:13" s="8" customFormat="1" ht="16.5" hidden="1" customHeight="1">
      <c r="A61" s="237" t="s">
        <v>59</v>
      </c>
      <c r="B61" s="240" t="s">
        <v>60</v>
      </c>
      <c r="C61" s="25" t="s">
        <v>18</v>
      </c>
      <c r="D61" s="30">
        <f>SUM(D62:D65)</f>
        <v>0</v>
      </c>
      <c r="E61" s="28">
        <v>0</v>
      </c>
      <c r="F61" s="26">
        <v>0</v>
      </c>
      <c r="G61" s="28"/>
      <c r="H61" s="237"/>
      <c r="I61" s="237"/>
      <c r="J61" s="237"/>
      <c r="K61" s="237"/>
      <c r="L61" s="231"/>
      <c r="M61" s="234"/>
    </row>
    <row r="62" spans="1:13" s="8" customFormat="1" ht="12.75" hidden="1">
      <c r="A62" s="238"/>
      <c r="B62" s="241"/>
      <c r="C62" s="29" t="s">
        <v>21</v>
      </c>
      <c r="D62" s="29">
        <v>0</v>
      </c>
      <c r="E62" s="28">
        <v>0</v>
      </c>
      <c r="F62" s="26">
        <v>0</v>
      </c>
      <c r="G62" s="28"/>
      <c r="H62" s="238"/>
      <c r="I62" s="238"/>
      <c r="J62" s="238"/>
      <c r="K62" s="238"/>
      <c r="L62" s="232"/>
      <c r="M62" s="235"/>
    </row>
    <row r="63" spans="1:13" s="8" customFormat="1" ht="12.75" hidden="1">
      <c r="A63" s="238"/>
      <c r="B63" s="241"/>
      <c r="C63" s="29" t="s">
        <v>23</v>
      </c>
      <c r="D63" s="29">
        <v>0</v>
      </c>
      <c r="E63" s="28">
        <v>0</v>
      </c>
      <c r="F63" s="26">
        <v>0</v>
      </c>
      <c r="G63" s="28"/>
      <c r="H63" s="238"/>
      <c r="I63" s="238"/>
      <c r="J63" s="238"/>
      <c r="K63" s="238"/>
      <c r="L63" s="232"/>
      <c r="M63" s="235"/>
    </row>
    <row r="64" spans="1:13" s="8" customFormat="1" ht="12.75" hidden="1">
      <c r="A64" s="238"/>
      <c r="B64" s="241"/>
      <c r="C64" s="29" t="s">
        <v>25</v>
      </c>
      <c r="D64" s="29">
        <v>0</v>
      </c>
      <c r="E64" s="28">
        <v>0</v>
      </c>
      <c r="F64" s="26">
        <v>0</v>
      </c>
      <c r="G64" s="28"/>
      <c r="H64" s="238"/>
      <c r="I64" s="238"/>
      <c r="J64" s="238"/>
      <c r="K64" s="238"/>
      <c r="L64" s="232"/>
      <c r="M64" s="235"/>
    </row>
    <row r="65" spans="1:13" s="8" customFormat="1" ht="0.6" customHeight="1">
      <c r="A65" s="239"/>
      <c r="B65" s="242"/>
      <c r="C65" s="29" t="s">
        <v>27</v>
      </c>
      <c r="D65" s="29">
        <v>0</v>
      </c>
      <c r="E65" s="28">
        <v>0</v>
      </c>
      <c r="F65" s="26">
        <v>0</v>
      </c>
      <c r="G65" s="28"/>
      <c r="H65" s="239"/>
      <c r="I65" s="239"/>
      <c r="J65" s="239"/>
      <c r="K65" s="239"/>
      <c r="L65" s="233"/>
      <c r="M65" s="236"/>
    </row>
    <row r="66" spans="1:13" s="8" customFormat="1" ht="19.5" customHeight="1">
      <c r="A66" s="188" t="s">
        <v>61</v>
      </c>
      <c r="B66" s="185" t="s">
        <v>62</v>
      </c>
      <c r="C66" s="14" t="s">
        <v>18</v>
      </c>
      <c r="D66" s="15">
        <f>SUM(D67:D70)</f>
        <v>1278.5919999999999</v>
      </c>
      <c r="E66" s="15">
        <f>SUM(E67:E70)</f>
        <v>1278.5919999999999</v>
      </c>
      <c r="F66" s="16">
        <f t="shared" ref="F66:F73" si="22">E66</f>
        <v>1278.5919999999999</v>
      </c>
      <c r="G66" s="17">
        <f t="shared" si="4"/>
        <v>100</v>
      </c>
      <c r="H66" s="220" t="s">
        <v>63</v>
      </c>
      <c r="I66" s="220" t="s">
        <v>64</v>
      </c>
      <c r="J66" s="206" t="s">
        <v>49</v>
      </c>
      <c r="K66" s="188" t="s">
        <v>37</v>
      </c>
      <c r="L66" s="188"/>
      <c r="M66" s="200">
        <v>827</v>
      </c>
    </row>
    <row r="67" spans="1:13" s="8" customFormat="1" ht="12.75" customHeight="1">
      <c r="A67" s="189"/>
      <c r="B67" s="191"/>
      <c r="C67" s="17" t="s">
        <v>21</v>
      </c>
      <c r="D67" s="18">
        <f>'[1]на печать'!$F$59</f>
        <v>370.79199999999997</v>
      </c>
      <c r="E67" s="18">
        <v>370.79199999999997</v>
      </c>
      <c r="F67" s="18">
        <v>370.79</v>
      </c>
      <c r="G67" s="17">
        <f t="shared" si="4"/>
        <v>99.999460614036991</v>
      </c>
      <c r="H67" s="221"/>
      <c r="I67" s="221"/>
      <c r="J67" s="206"/>
      <c r="K67" s="189"/>
      <c r="L67" s="189"/>
      <c r="M67" s="201"/>
    </row>
    <row r="68" spans="1:13" s="8" customFormat="1" ht="12.75" customHeight="1">
      <c r="A68" s="189"/>
      <c r="B68" s="191"/>
      <c r="C68" s="17" t="s">
        <v>23</v>
      </c>
      <c r="D68" s="18">
        <f>'[1]на печать'!$G$58</f>
        <v>907.8</v>
      </c>
      <c r="E68" s="18">
        <v>907.8</v>
      </c>
      <c r="F68" s="18">
        <v>907.8</v>
      </c>
      <c r="G68" s="17">
        <f t="shared" si="4"/>
        <v>100</v>
      </c>
      <c r="H68" s="221"/>
      <c r="I68" s="221"/>
      <c r="J68" s="206"/>
      <c r="K68" s="189"/>
      <c r="L68" s="189"/>
      <c r="M68" s="201"/>
    </row>
    <row r="69" spans="1:13" s="8" customFormat="1" ht="12.75" customHeight="1">
      <c r="A69" s="189"/>
      <c r="B69" s="191"/>
      <c r="C69" s="17" t="s">
        <v>25</v>
      </c>
      <c r="D69" s="18">
        <v>0</v>
      </c>
      <c r="E69" s="18">
        <v>0</v>
      </c>
      <c r="F69" s="18">
        <f t="shared" si="22"/>
        <v>0</v>
      </c>
      <c r="G69" s="17"/>
      <c r="H69" s="221"/>
      <c r="I69" s="221"/>
      <c r="J69" s="206"/>
      <c r="K69" s="189"/>
      <c r="L69" s="189"/>
      <c r="M69" s="201"/>
    </row>
    <row r="70" spans="1:13" s="8" customFormat="1" ht="12.75" customHeight="1">
      <c r="A70" s="190"/>
      <c r="B70" s="192"/>
      <c r="C70" s="17" t="s">
        <v>27</v>
      </c>
      <c r="D70" s="18">
        <v>0</v>
      </c>
      <c r="E70" s="18">
        <v>0</v>
      </c>
      <c r="F70" s="18">
        <f t="shared" si="22"/>
        <v>0</v>
      </c>
      <c r="G70" s="17"/>
      <c r="H70" s="222"/>
      <c r="I70" s="222"/>
      <c r="J70" s="206"/>
      <c r="K70" s="190"/>
      <c r="L70" s="190"/>
      <c r="M70" s="202"/>
    </row>
    <row r="71" spans="1:13" s="8" customFormat="1" ht="12.75" hidden="1" customHeight="1">
      <c r="A71" s="237" t="s">
        <v>65</v>
      </c>
      <c r="B71" s="240" t="s">
        <v>66</v>
      </c>
      <c r="C71" s="25" t="s">
        <v>18</v>
      </c>
      <c r="D71" s="27">
        <f>SUM(D72:D75)</f>
        <v>0</v>
      </c>
      <c r="E71" s="27">
        <v>0</v>
      </c>
      <c r="F71" s="27">
        <f t="shared" si="22"/>
        <v>0</v>
      </c>
      <c r="G71" s="29"/>
      <c r="H71" s="243" t="s">
        <v>63</v>
      </c>
      <c r="I71" s="243" t="s">
        <v>67</v>
      </c>
      <c r="J71" s="237" t="s">
        <v>49</v>
      </c>
      <c r="K71" s="237" t="s">
        <v>37</v>
      </c>
      <c r="L71" s="237" t="s">
        <v>68</v>
      </c>
      <c r="M71" s="234">
        <v>827</v>
      </c>
    </row>
    <row r="72" spans="1:13" s="8" customFormat="1" ht="12.75" hidden="1" customHeight="1">
      <c r="A72" s="238"/>
      <c r="B72" s="241"/>
      <c r="C72" s="29" t="s">
        <v>21</v>
      </c>
      <c r="D72" s="28">
        <v>0</v>
      </c>
      <c r="E72" s="28">
        <v>0</v>
      </c>
      <c r="F72" s="28">
        <f t="shared" si="22"/>
        <v>0</v>
      </c>
      <c r="G72" s="29"/>
      <c r="H72" s="244"/>
      <c r="I72" s="244"/>
      <c r="J72" s="238"/>
      <c r="K72" s="238"/>
      <c r="L72" s="238"/>
      <c r="M72" s="235"/>
    </row>
    <row r="73" spans="1:13" s="8" customFormat="1" ht="12.75" hidden="1" customHeight="1">
      <c r="A73" s="238"/>
      <c r="B73" s="241"/>
      <c r="C73" s="29" t="s">
        <v>23</v>
      </c>
      <c r="D73" s="28">
        <v>0</v>
      </c>
      <c r="E73" s="28">
        <v>0</v>
      </c>
      <c r="F73" s="28">
        <f t="shared" si="22"/>
        <v>0</v>
      </c>
      <c r="G73" s="29"/>
      <c r="H73" s="244"/>
      <c r="I73" s="244"/>
      <c r="J73" s="238"/>
      <c r="K73" s="238"/>
      <c r="L73" s="238"/>
      <c r="M73" s="235"/>
    </row>
    <row r="74" spans="1:13" s="8" customFormat="1" ht="12.75" hidden="1" customHeight="1">
      <c r="A74" s="238"/>
      <c r="B74" s="241"/>
      <c r="C74" s="29" t="s">
        <v>25</v>
      </c>
      <c r="D74" s="28">
        <v>0</v>
      </c>
      <c r="E74" s="28">
        <v>0</v>
      </c>
      <c r="F74" s="28">
        <v>0</v>
      </c>
      <c r="G74" s="29"/>
      <c r="H74" s="244"/>
      <c r="I74" s="244"/>
      <c r="J74" s="238"/>
      <c r="K74" s="238"/>
      <c r="L74" s="238"/>
      <c r="M74" s="235"/>
    </row>
    <row r="75" spans="1:13" s="8" customFormat="1" ht="12.75" hidden="1" customHeight="1">
      <c r="A75" s="239"/>
      <c r="B75" s="242"/>
      <c r="C75" s="29" t="s">
        <v>27</v>
      </c>
      <c r="D75" s="28">
        <v>0</v>
      </c>
      <c r="E75" s="28">
        <v>0</v>
      </c>
      <c r="F75" s="28">
        <v>0</v>
      </c>
      <c r="G75" s="29"/>
      <c r="H75" s="245"/>
      <c r="I75" s="245"/>
      <c r="J75" s="239"/>
      <c r="K75" s="239"/>
      <c r="L75" s="239"/>
      <c r="M75" s="236"/>
    </row>
    <row r="76" spans="1:13" s="8" customFormat="1" ht="30.6" customHeight="1">
      <c r="A76" s="188" t="s">
        <v>69</v>
      </c>
      <c r="B76" s="185" t="s">
        <v>70</v>
      </c>
      <c r="C76" s="14" t="s">
        <v>18</v>
      </c>
      <c r="D76" s="15">
        <f>SUM(D77:D80)</f>
        <v>269962.07300000003</v>
      </c>
      <c r="E76" s="15">
        <f t="shared" ref="E76:F76" si="23">SUM(E77:E80)</f>
        <v>241477.57837999999</v>
      </c>
      <c r="F76" s="15">
        <f t="shared" si="23"/>
        <v>241477.58038</v>
      </c>
      <c r="G76" s="17">
        <f t="shared" ref="G76:G123" si="24">F76/D76*100</f>
        <v>89.448705774310739</v>
      </c>
      <c r="H76" s="220"/>
      <c r="I76" s="154" t="s">
        <v>19</v>
      </c>
      <c r="J76" s="153">
        <v>7</v>
      </c>
      <c r="K76" s="188" t="s">
        <v>37</v>
      </c>
      <c r="L76" s="194"/>
      <c r="M76" s="200">
        <v>827</v>
      </c>
    </row>
    <row r="77" spans="1:13" s="8" customFormat="1" ht="12.75">
      <c r="A77" s="189"/>
      <c r="B77" s="191"/>
      <c r="C77" s="17" t="s">
        <v>21</v>
      </c>
      <c r="D77" s="18">
        <f t="shared" ref="D77:F78" si="25">D82+D87+D92+D102+D107+D112+D117</f>
        <v>240555.29300000001</v>
      </c>
      <c r="E77" s="18">
        <f t="shared" ref="E77:E78" si="26">E82+E87+E92+E102+E107+E112+E117</f>
        <v>213449.44837999999</v>
      </c>
      <c r="F77" s="18">
        <f t="shared" si="25"/>
        <v>213449.45037999999</v>
      </c>
      <c r="G77" s="17">
        <f t="shared" si="24"/>
        <v>88.731969984131666</v>
      </c>
      <c r="H77" s="221"/>
      <c r="I77" s="154" t="s">
        <v>22</v>
      </c>
      <c r="J77" s="153">
        <v>4</v>
      </c>
      <c r="K77" s="189"/>
      <c r="L77" s="195"/>
      <c r="M77" s="201"/>
    </row>
    <row r="78" spans="1:13" s="8" customFormat="1" ht="12.75">
      <c r="A78" s="189"/>
      <c r="B78" s="191"/>
      <c r="C78" s="17" t="s">
        <v>23</v>
      </c>
      <c r="D78" s="18">
        <f t="shared" si="25"/>
        <v>29406.780000000002</v>
      </c>
      <c r="E78" s="18">
        <f t="shared" si="26"/>
        <v>28028.13</v>
      </c>
      <c r="F78" s="18">
        <f t="shared" si="25"/>
        <v>28028.13</v>
      </c>
      <c r="G78" s="17">
        <f t="shared" si="24"/>
        <v>95.311795443091697</v>
      </c>
      <c r="H78" s="221"/>
      <c r="I78" s="154" t="s">
        <v>24</v>
      </c>
      <c r="J78" s="153">
        <v>3</v>
      </c>
      <c r="K78" s="189"/>
      <c r="L78" s="195"/>
      <c r="M78" s="201"/>
    </row>
    <row r="79" spans="1:13" s="8" customFormat="1" ht="12.75">
      <c r="A79" s="189"/>
      <c r="B79" s="191"/>
      <c r="C79" s="17" t="s">
        <v>25</v>
      </c>
      <c r="D79" s="18">
        <f>D84+D94+D99+D104+D109+D114+D119</f>
        <v>0</v>
      </c>
      <c r="E79" s="18">
        <f>E84+E94+E99+E104+E109+E114+E119</f>
        <v>0</v>
      </c>
      <c r="F79" s="18">
        <f>F84+F94+F99+F104+F109+F114+F119</f>
        <v>0</v>
      </c>
      <c r="G79" s="17"/>
      <c r="H79" s="221"/>
      <c r="I79" s="154" t="s">
        <v>26</v>
      </c>
      <c r="J79" s="153">
        <v>0</v>
      </c>
      <c r="K79" s="189"/>
      <c r="L79" s="195"/>
      <c r="M79" s="201"/>
    </row>
    <row r="80" spans="1:13" s="8" customFormat="1" ht="13.5">
      <c r="A80" s="190"/>
      <c r="B80" s="192"/>
      <c r="C80" s="17" t="s">
        <v>27</v>
      </c>
      <c r="D80" s="18">
        <f>D85+D95+D100+E104+E114+E109+E119+E89</f>
        <v>0</v>
      </c>
      <c r="E80" s="18">
        <f>E85+E95+E100+F104+F114+F109+F119+F89</f>
        <v>0</v>
      </c>
      <c r="F80" s="18">
        <f>F85+F95+F100+F105+F110+F115+F120</f>
        <v>0</v>
      </c>
      <c r="G80" s="17"/>
      <c r="H80" s="222"/>
      <c r="I80" s="154" t="s">
        <v>28</v>
      </c>
      <c r="J80" s="19">
        <f>(J77+(0.5*J78))/J76</f>
        <v>0.7857142857142857</v>
      </c>
      <c r="K80" s="190"/>
      <c r="L80" s="196"/>
      <c r="M80" s="202"/>
    </row>
    <row r="81" spans="1:14" s="8" customFormat="1" ht="18.75" customHeight="1">
      <c r="A81" s="188" t="s">
        <v>71</v>
      </c>
      <c r="B81" s="185" t="s">
        <v>72</v>
      </c>
      <c r="C81" s="14" t="s">
        <v>18</v>
      </c>
      <c r="D81" s="21">
        <f>SUM(D82:D85)</f>
        <v>20744.474999999999</v>
      </c>
      <c r="E81" s="21">
        <f t="shared" ref="E81:F81" si="27">SUM(E82:E85)</f>
        <v>20744.477999999999</v>
      </c>
      <c r="F81" s="21">
        <f t="shared" si="27"/>
        <v>20744.48</v>
      </c>
      <c r="G81" s="17">
        <f t="shared" si="24"/>
        <v>100.00002410280328</v>
      </c>
      <c r="H81" s="220" t="s">
        <v>73</v>
      </c>
      <c r="I81" s="188" t="s">
        <v>74</v>
      </c>
      <c r="J81" s="206" t="s">
        <v>49</v>
      </c>
      <c r="K81" s="188" t="s">
        <v>37</v>
      </c>
      <c r="L81" s="188"/>
      <c r="M81" s="200">
        <v>827</v>
      </c>
      <c r="N81" s="31"/>
    </row>
    <row r="82" spans="1:14" s="8" customFormat="1" ht="15" customHeight="1">
      <c r="A82" s="189"/>
      <c r="B82" s="191"/>
      <c r="C82" s="17" t="s">
        <v>21</v>
      </c>
      <c r="D82" s="18">
        <v>6015.8950000000004</v>
      </c>
      <c r="E82" s="18">
        <v>6015.8980000000001</v>
      </c>
      <c r="F82" s="18">
        <v>6015.9</v>
      </c>
      <c r="G82" s="17">
        <f t="shared" si="24"/>
        <v>100.00008311315271</v>
      </c>
      <c r="H82" s="221"/>
      <c r="I82" s="189"/>
      <c r="J82" s="206"/>
      <c r="K82" s="189"/>
      <c r="L82" s="189"/>
      <c r="M82" s="201"/>
      <c r="N82" s="31"/>
    </row>
    <row r="83" spans="1:14" s="8" customFormat="1" ht="15" customHeight="1">
      <c r="A83" s="189"/>
      <c r="B83" s="191"/>
      <c r="C83" s="17" t="s">
        <v>23</v>
      </c>
      <c r="D83" s="18">
        <v>14728.58</v>
      </c>
      <c r="E83" s="18">
        <v>14728.58</v>
      </c>
      <c r="F83" s="18">
        <v>14728.58</v>
      </c>
      <c r="G83" s="17">
        <f t="shared" si="24"/>
        <v>100</v>
      </c>
      <c r="H83" s="221"/>
      <c r="I83" s="189"/>
      <c r="J83" s="206"/>
      <c r="K83" s="189"/>
      <c r="L83" s="189"/>
      <c r="M83" s="201"/>
    </row>
    <row r="84" spans="1:14" s="8" customFormat="1" ht="15" customHeight="1">
      <c r="A84" s="189"/>
      <c r="B84" s="191"/>
      <c r="C84" s="17" t="s">
        <v>25</v>
      </c>
      <c r="D84" s="18">
        <v>0</v>
      </c>
      <c r="E84" s="18">
        <v>0</v>
      </c>
      <c r="F84" s="18">
        <f t="shared" ref="F84:F120" si="28">E84</f>
        <v>0</v>
      </c>
      <c r="G84" s="17"/>
      <c r="H84" s="221"/>
      <c r="I84" s="189"/>
      <c r="J84" s="206"/>
      <c r="K84" s="189"/>
      <c r="L84" s="189"/>
      <c r="M84" s="201"/>
    </row>
    <row r="85" spans="1:14" s="8" customFormat="1" ht="26.45" customHeight="1">
      <c r="A85" s="190"/>
      <c r="B85" s="192"/>
      <c r="C85" s="17" t="s">
        <v>27</v>
      </c>
      <c r="D85" s="18">
        <v>0</v>
      </c>
      <c r="E85" s="18">
        <v>0</v>
      </c>
      <c r="F85" s="18">
        <f t="shared" si="28"/>
        <v>0</v>
      </c>
      <c r="G85" s="17"/>
      <c r="H85" s="222"/>
      <c r="I85" s="190"/>
      <c r="J85" s="206"/>
      <c r="K85" s="190"/>
      <c r="L85" s="190"/>
      <c r="M85" s="202"/>
    </row>
    <row r="86" spans="1:14" s="8" customFormat="1" ht="24.75" customHeight="1">
      <c r="A86" s="188" t="s">
        <v>75</v>
      </c>
      <c r="B86" s="185" t="s">
        <v>76</v>
      </c>
      <c r="C86" s="14" t="s">
        <v>18</v>
      </c>
      <c r="D86" s="21">
        <f>SUM(D87:D90)</f>
        <v>700</v>
      </c>
      <c r="E86" s="21">
        <f t="shared" ref="E86:G86" si="29">SUM(E87:E90)</f>
        <v>240.61199999999999</v>
      </c>
      <c r="F86" s="21">
        <f t="shared" si="29"/>
        <v>240.61199999999999</v>
      </c>
      <c r="G86" s="21">
        <f t="shared" si="29"/>
        <v>34.373142857142859</v>
      </c>
      <c r="H86" s="220" t="s">
        <v>77</v>
      </c>
      <c r="I86" s="188" t="s">
        <v>78</v>
      </c>
      <c r="J86" s="206" t="s">
        <v>42</v>
      </c>
      <c r="K86" s="188" t="s">
        <v>56</v>
      </c>
      <c r="L86" s="188" t="s">
        <v>79</v>
      </c>
      <c r="M86" s="200">
        <v>827</v>
      </c>
      <c r="N86" s="31"/>
    </row>
    <row r="87" spans="1:14" s="8" customFormat="1" ht="15" customHeight="1">
      <c r="A87" s="189"/>
      <c r="B87" s="191"/>
      <c r="C87" s="17" t="s">
        <v>21</v>
      </c>
      <c r="D87" s="18">
        <v>700</v>
      </c>
      <c r="E87" s="18">
        <v>240.61199999999999</v>
      </c>
      <c r="F87" s="18">
        <f t="shared" si="28"/>
        <v>240.61199999999999</v>
      </c>
      <c r="G87" s="17">
        <f t="shared" si="24"/>
        <v>34.373142857142859</v>
      </c>
      <c r="H87" s="221"/>
      <c r="I87" s="189"/>
      <c r="J87" s="206"/>
      <c r="K87" s="189"/>
      <c r="L87" s="189"/>
      <c r="M87" s="201"/>
      <c r="N87" s="31"/>
    </row>
    <row r="88" spans="1:14" s="8" customFormat="1" ht="15" customHeight="1">
      <c r="A88" s="189"/>
      <c r="B88" s="191"/>
      <c r="C88" s="17" t="s">
        <v>23</v>
      </c>
      <c r="D88" s="18">
        <v>0</v>
      </c>
      <c r="E88" s="18">
        <v>0</v>
      </c>
      <c r="F88" s="18">
        <f t="shared" si="28"/>
        <v>0</v>
      </c>
      <c r="G88" s="17"/>
      <c r="H88" s="221"/>
      <c r="I88" s="189"/>
      <c r="J88" s="206"/>
      <c r="K88" s="189"/>
      <c r="L88" s="189"/>
      <c r="M88" s="201"/>
    </row>
    <row r="89" spans="1:14" s="8" customFormat="1" ht="15" customHeight="1">
      <c r="A89" s="189"/>
      <c r="B89" s="191"/>
      <c r="C89" s="17" t="s">
        <v>25</v>
      </c>
      <c r="D89" s="18">
        <v>0</v>
      </c>
      <c r="E89" s="18">
        <v>0</v>
      </c>
      <c r="F89" s="18">
        <f t="shared" si="28"/>
        <v>0</v>
      </c>
      <c r="G89" s="17"/>
      <c r="H89" s="221"/>
      <c r="I89" s="189"/>
      <c r="J89" s="206"/>
      <c r="K89" s="189"/>
      <c r="L89" s="189"/>
      <c r="M89" s="201"/>
    </row>
    <row r="90" spans="1:14" s="8" customFormat="1" ht="74.25" customHeight="1">
      <c r="A90" s="190"/>
      <c r="B90" s="192"/>
      <c r="C90" s="17" t="s">
        <v>27</v>
      </c>
      <c r="D90" s="18">
        <v>0</v>
      </c>
      <c r="E90" s="18">
        <v>0</v>
      </c>
      <c r="F90" s="18">
        <f t="shared" si="28"/>
        <v>0</v>
      </c>
      <c r="G90" s="17"/>
      <c r="H90" s="222"/>
      <c r="I90" s="190"/>
      <c r="J90" s="206"/>
      <c r="K90" s="190"/>
      <c r="L90" s="190"/>
      <c r="M90" s="202"/>
    </row>
    <row r="91" spans="1:14" s="8" customFormat="1" ht="12.75">
      <c r="A91" s="188" t="s">
        <v>80</v>
      </c>
      <c r="B91" s="185" t="s">
        <v>81</v>
      </c>
      <c r="C91" s="14" t="s">
        <v>18</v>
      </c>
      <c r="D91" s="21">
        <f>SUM(D92:D95)</f>
        <v>8771.1270000000004</v>
      </c>
      <c r="E91" s="21">
        <f>E92+E93+E94+E95</f>
        <v>6829.3700000000008</v>
      </c>
      <c r="F91" s="18">
        <f t="shared" si="28"/>
        <v>6829.3700000000008</v>
      </c>
      <c r="G91" s="18">
        <f t="shared" si="24"/>
        <v>77.861944080846172</v>
      </c>
      <c r="H91" s="220" t="s">
        <v>82</v>
      </c>
      <c r="I91" s="188" t="s">
        <v>83</v>
      </c>
      <c r="J91" s="206" t="s">
        <v>42</v>
      </c>
      <c r="K91" s="188" t="s">
        <v>56</v>
      </c>
      <c r="L91" s="188" t="s">
        <v>84</v>
      </c>
      <c r="M91" s="200">
        <v>827</v>
      </c>
    </row>
    <row r="92" spans="1:14" s="8" customFormat="1" ht="12.75">
      <c r="A92" s="189"/>
      <c r="B92" s="191"/>
      <c r="C92" s="17" t="s">
        <v>21</v>
      </c>
      <c r="D92" s="18">
        <f>'[1]на печать'!$F$83</f>
        <v>2543.627</v>
      </c>
      <c r="E92" s="18">
        <v>1980.52</v>
      </c>
      <c r="F92" s="18">
        <f t="shared" si="28"/>
        <v>1980.52</v>
      </c>
      <c r="G92" s="18">
        <f t="shared" si="24"/>
        <v>77.862045024683255</v>
      </c>
      <c r="H92" s="221"/>
      <c r="I92" s="189"/>
      <c r="J92" s="206"/>
      <c r="K92" s="189"/>
      <c r="L92" s="189"/>
      <c r="M92" s="201"/>
    </row>
    <row r="93" spans="1:14" s="8" customFormat="1" ht="12.75">
      <c r="A93" s="189"/>
      <c r="B93" s="191"/>
      <c r="C93" s="17" t="s">
        <v>23</v>
      </c>
      <c r="D93" s="18">
        <f>'[1]на печать'!$G$83</f>
        <v>6227.5</v>
      </c>
      <c r="E93" s="18">
        <v>4848.8500000000004</v>
      </c>
      <c r="F93" s="18">
        <f t="shared" si="28"/>
        <v>4848.8500000000004</v>
      </c>
      <c r="G93" s="18">
        <f t="shared" si="24"/>
        <v>77.861902850260947</v>
      </c>
      <c r="H93" s="221"/>
      <c r="I93" s="189"/>
      <c r="J93" s="206"/>
      <c r="K93" s="189"/>
      <c r="L93" s="189"/>
      <c r="M93" s="201"/>
    </row>
    <row r="94" spans="1:14" s="8" customFormat="1" ht="12.75">
      <c r="A94" s="189"/>
      <c r="B94" s="191"/>
      <c r="C94" s="17" t="s">
        <v>25</v>
      </c>
      <c r="D94" s="18">
        <v>0</v>
      </c>
      <c r="E94" s="18">
        <v>0</v>
      </c>
      <c r="F94" s="18">
        <f t="shared" si="28"/>
        <v>0</v>
      </c>
      <c r="G94" s="17"/>
      <c r="H94" s="221"/>
      <c r="I94" s="189"/>
      <c r="J94" s="206"/>
      <c r="K94" s="189"/>
      <c r="L94" s="189"/>
      <c r="M94" s="201"/>
    </row>
    <row r="95" spans="1:14" s="8" customFormat="1" ht="59.25" customHeight="1">
      <c r="A95" s="190"/>
      <c r="B95" s="192"/>
      <c r="C95" s="17" t="s">
        <v>27</v>
      </c>
      <c r="D95" s="17">
        <v>0</v>
      </c>
      <c r="E95" s="18">
        <v>0</v>
      </c>
      <c r="F95" s="18">
        <f t="shared" si="28"/>
        <v>0</v>
      </c>
      <c r="G95" s="17"/>
      <c r="H95" s="222"/>
      <c r="I95" s="190"/>
      <c r="J95" s="206"/>
      <c r="K95" s="190"/>
      <c r="L95" s="190"/>
      <c r="M95" s="202"/>
    </row>
    <row r="96" spans="1:14" s="8" customFormat="1" ht="16.5" hidden="1" customHeight="1">
      <c r="A96" s="237" t="s">
        <v>85</v>
      </c>
      <c r="B96" s="240" t="s">
        <v>86</v>
      </c>
      <c r="C96" s="25" t="s">
        <v>18</v>
      </c>
      <c r="D96" s="30">
        <f>SUM(D97:D100)</f>
        <v>0</v>
      </c>
      <c r="E96" s="30">
        <f>SUM(E97:E100)</f>
        <v>0</v>
      </c>
      <c r="F96" s="28">
        <f t="shared" si="28"/>
        <v>0</v>
      </c>
      <c r="G96" s="28" t="e">
        <f t="shared" si="24"/>
        <v>#DIV/0!</v>
      </c>
      <c r="H96" s="243" t="s">
        <v>82</v>
      </c>
      <c r="I96" s="237"/>
      <c r="J96" s="246"/>
      <c r="K96" s="237" t="s">
        <v>87</v>
      </c>
      <c r="L96" s="231"/>
      <c r="M96" s="234"/>
    </row>
    <row r="97" spans="1:13" s="8" customFormat="1" ht="12.75" hidden="1">
      <c r="A97" s="238"/>
      <c r="B97" s="241"/>
      <c r="C97" s="29" t="s">
        <v>21</v>
      </c>
      <c r="D97" s="32">
        <v>0</v>
      </c>
      <c r="E97" s="28">
        <v>0</v>
      </c>
      <c r="F97" s="28">
        <f t="shared" si="28"/>
        <v>0</v>
      </c>
      <c r="G97" s="28"/>
      <c r="H97" s="244"/>
      <c r="I97" s="238"/>
      <c r="J97" s="246"/>
      <c r="K97" s="238"/>
      <c r="L97" s="232"/>
      <c r="M97" s="235"/>
    </row>
    <row r="98" spans="1:13" s="8" customFormat="1" ht="12.75" hidden="1">
      <c r="A98" s="238"/>
      <c r="B98" s="241"/>
      <c r="C98" s="29" t="s">
        <v>23</v>
      </c>
      <c r="D98" s="28">
        <v>0</v>
      </c>
      <c r="E98" s="28">
        <v>0</v>
      </c>
      <c r="F98" s="28">
        <f t="shared" si="28"/>
        <v>0</v>
      </c>
      <c r="G98" s="28"/>
      <c r="H98" s="244"/>
      <c r="I98" s="238"/>
      <c r="J98" s="246"/>
      <c r="K98" s="238"/>
      <c r="L98" s="232"/>
      <c r="M98" s="235"/>
    </row>
    <row r="99" spans="1:13" s="8" customFormat="1" ht="12.75" hidden="1">
      <c r="A99" s="238"/>
      <c r="B99" s="241"/>
      <c r="C99" s="29" t="s">
        <v>25</v>
      </c>
      <c r="D99" s="29">
        <v>0</v>
      </c>
      <c r="E99" s="28">
        <v>0</v>
      </c>
      <c r="F99" s="28">
        <f t="shared" si="28"/>
        <v>0</v>
      </c>
      <c r="G99" s="29"/>
      <c r="H99" s="244"/>
      <c r="I99" s="238"/>
      <c r="J99" s="246"/>
      <c r="K99" s="238"/>
      <c r="L99" s="232"/>
      <c r="M99" s="235"/>
    </row>
    <row r="100" spans="1:13" s="8" customFormat="1" ht="12.75" hidden="1">
      <c r="A100" s="239"/>
      <c r="B100" s="242"/>
      <c r="C100" s="29" t="s">
        <v>27</v>
      </c>
      <c r="D100" s="29">
        <v>0</v>
      </c>
      <c r="E100" s="28">
        <v>0</v>
      </c>
      <c r="F100" s="28">
        <f t="shared" si="28"/>
        <v>0</v>
      </c>
      <c r="G100" s="29"/>
      <c r="H100" s="245"/>
      <c r="I100" s="239"/>
      <c r="J100" s="246"/>
      <c r="K100" s="239"/>
      <c r="L100" s="233"/>
      <c r="M100" s="236"/>
    </row>
    <row r="101" spans="1:13" s="8" customFormat="1" ht="21" customHeight="1">
      <c r="A101" s="188" t="s">
        <v>88</v>
      </c>
      <c r="B101" s="207" t="s">
        <v>89</v>
      </c>
      <c r="C101" s="14" t="s">
        <v>18</v>
      </c>
      <c r="D101" s="33">
        <f>SUM(D102:D105)</f>
        <v>11902.396000000001</v>
      </c>
      <c r="E101" s="21">
        <f>E102+E103</f>
        <v>11902.394380000002</v>
      </c>
      <c r="F101" s="33">
        <f t="shared" si="28"/>
        <v>11902.394380000002</v>
      </c>
      <c r="G101" s="18">
        <f t="shared" si="24"/>
        <v>99.999986389295074</v>
      </c>
      <c r="H101" s="220" t="s">
        <v>90</v>
      </c>
      <c r="I101" s="188" t="s">
        <v>91</v>
      </c>
      <c r="J101" s="206" t="s">
        <v>49</v>
      </c>
      <c r="K101" s="188" t="s">
        <v>87</v>
      </c>
      <c r="L101" s="188"/>
      <c r="M101" s="200">
        <v>827</v>
      </c>
    </row>
    <row r="102" spans="1:13" s="8" customFormat="1" ht="12.75">
      <c r="A102" s="189"/>
      <c r="B102" s="207"/>
      <c r="C102" s="17" t="s">
        <v>21</v>
      </c>
      <c r="D102" s="33">
        <v>3451.6959999999999</v>
      </c>
      <c r="E102" s="33">
        <v>3451.6943799999999</v>
      </c>
      <c r="F102" s="33">
        <f t="shared" si="28"/>
        <v>3451.6943799999999</v>
      </c>
      <c r="G102" s="18">
        <f t="shared" si="24"/>
        <v>99.999953066550475</v>
      </c>
      <c r="H102" s="221"/>
      <c r="I102" s="189"/>
      <c r="J102" s="206"/>
      <c r="K102" s="189"/>
      <c r="L102" s="189"/>
      <c r="M102" s="201"/>
    </row>
    <row r="103" spans="1:13" s="8" customFormat="1" ht="12.75">
      <c r="A103" s="189"/>
      <c r="B103" s="207"/>
      <c r="C103" s="17" t="s">
        <v>23</v>
      </c>
      <c r="D103" s="33">
        <v>8450.7000000000007</v>
      </c>
      <c r="E103" s="21">
        <v>8450.7000000000007</v>
      </c>
      <c r="F103" s="33">
        <f t="shared" si="28"/>
        <v>8450.7000000000007</v>
      </c>
      <c r="G103" s="17">
        <f t="shared" si="24"/>
        <v>100</v>
      </c>
      <c r="H103" s="221"/>
      <c r="I103" s="189"/>
      <c r="J103" s="206"/>
      <c r="K103" s="189"/>
      <c r="L103" s="189"/>
      <c r="M103" s="201"/>
    </row>
    <row r="104" spans="1:13" s="8" customFormat="1" ht="21" customHeight="1">
      <c r="A104" s="189"/>
      <c r="B104" s="207"/>
      <c r="C104" s="17" t="s">
        <v>25</v>
      </c>
      <c r="D104" s="33">
        <v>0</v>
      </c>
      <c r="E104" s="33"/>
      <c r="F104" s="33">
        <f t="shared" si="28"/>
        <v>0</v>
      </c>
      <c r="G104" s="17"/>
      <c r="H104" s="221"/>
      <c r="I104" s="189"/>
      <c r="J104" s="206"/>
      <c r="K104" s="189"/>
      <c r="L104" s="189"/>
      <c r="M104" s="201"/>
    </row>
    <row r="105" spans="1:13" s="8" customFormat="1" ht="20.25" customHeight="1">
      <c r="A105" s="190"/>
      <c r="B105" s="207"/>
      <c r="C105" s="17" t="s">
        <v>27</v>
      </c>
      <c r="D105" s="33">
        <v>0</v>
      </c>
      <c r="E105" s="33"/>
      <c r="F105" s="33">
        <f t="shared" si="28"/>
        <v>0</v>
      </c>
      <c r="G105" s="17"/>
      <c r="H105" s="222"/>
      <c r="I105" s="190"/>
      <c r="J105" s="206"/>
      <c r="K105" s="190"/>
      <c r="L105" s="190"/>
      <c r="M105" s="202"/>
    </row>
    <row r="106" spans="1:13" s="8" customFormat="1" ht="21" customHeight="1">
      <c r="A106" s="188" t="s">
        <v>92</v>
      </c>
      <c r="B106" s="207" t="s">
        <v>93</v>
      </c>
      <c r="C106" s="14" t="s">
        <v>18</v>
      </c>
      <c r="D106" s="33">
        <f>SUM(D107:D110)</f>
        <v>167094.07500000001</v>
      </c>
      <c r="E106" s="21">
        <f>SUM(E107:E110)</f>
        <v>141010.72399999999</v>
      </c>
      <c r="F106" s="33">
        <f t="shared" si="28"/>
        <v>141010.72399999999</v>
      </c>
      <c r="G106" s="18">
        <f t="shared" si="24"/>
        <v>84.390020412154044</v>
      </c>
      <c r="H106" s="220" t="s">
        <v>94</v>
      </c>
      <c r="I106" s="220" t="s">
        <v>616</v>
      </c>
      <c r="J106" s="206" t="s">
        <v>42</v>
      </c>
      <c r="K106" s="188" t="s">
        <v>87</v>
      </c>
      <c r="L106" s="188" t="s">
        <v>95</v>
      </c>
      <c r="M106" s="200">
        <v>827</v>
      </c>
    </row>
    <row r="107" spans="1:13" s="8" customFormat="1" ht="14.1" customHeight="1">
      <c r="A107" s="189"/>
      <c r="B107" s="207"/>
      <c r="C107" s="17" t="s">
        <v>21</v>
      </c>
      <c r="D107" s="33">
        <v>167094.07500000001</v>
      </c>
      <c r="E107" s="18">
        <v>141010.72399999999</v>
      </c>
      <c r="F107" s="18">
        <f t="shared" si="28"/>
        <v>141010.72399999999</v>
      </c>
      <c r="G107" s="18">
        <f t="shared" si="24"/>
        <v>84.390020412154044</v>
      </c>
      <c r="H107" s="247"/>
      <c r="I107" s="247"/>
      <c r="J107" s="206"/>
      <c r="K107" s="189"/>
      <c r="L107" s="189"/>
      <c r="M107" s="201"/>
    </row>
    <row r="108" spans="1:13" s="8" customFormat="1" ht="14.1" customHeight="1">
      <c r="A108" s="189"/>
      <c r="B108" s="207"/>
      <c r="C108" s="17" t="s">
        <v>23</v>
      </c>
      <c r="D108" s="17">
        <v>0</v>
      </c>
      <c r="E108" s="18">
        <v>0</v>
      </c>
      <c r="F108" s="18">
        <f t="shared" si="28"/>
        <v>0</v>
      </c>
      <c r="G108" s="17"/>
      <c r="H108" s="247"/>
      <c r="I108" s="247"/>
      <c r="J108" s="206"/>
      <c r="K108" s="189"/>
      <c r="L108" s="189"/>
      <c r="M108" s="201"/>
    </row>
    <row r="109" spans="1:13" s="8" customFormat="1" ht="21" customHeight="1">
      <c r="A109" s="189"/>
      <c r="B109" s="207"/>
      <c r="C109" s="17" t="s">
        <v>25</v>
      </c>
      <c r="D109" s="17">
        <v>0</v>
      </c>
      <c r="E109" s="18">
        <v>0</v>
      </c>
      <c r="F109" s="18">
        <f t="shared" si="28"/>
        <v>0</v>
      </c>
      <c r="G109" s="17"/>
      <c r="H109" s="247"/>
      <c r="I109" s="247"/>
      <c r="J109" s="206"/>
      <c r="K109" s="189"/>
      <c r="L109" s="189"/>
      <c r="M109" s="201"/>
    </row>
    <row r="110" spans="1:13" s="8" customFormat="1" ht="128.1" customHeight="1">
      <c r="A110" s="190"/>
      <c r="B110" s="207"/>
      <c r="C110" s="17" t="s">
        <v>27</v>
      </c>
      <c r="D110" s="17">
        <v>0</v>
      </c>
      <c r="E110" s="18">
        <v>0</v>
      </c>
      <c r="F110" s="18">
        <f t="shared" si="28"/>
        <v>0</v>
      </c>
      <c r="G110" s="17"/>
      <c r="H110" s="248"/>
      <c r="I110" s="248"/>
      <c r="J110" s="206"/>
      <c r="K110" s="190"/>
      <c r="L110" s="190"/>
      <c r="M110" s="202"/>
    </row>
    <row r="111" spans="1:13" s="8" customFormat="1" ht="21" customHeight="1">
      <c r="A111" s="188" t="s">
        <v>96</v>
      </c>
      <c r="B111" s="185" t="s">
        <v>97</v>
      </c>
      <c r="C111" s="14" t="s">
        <v>18</v>
      </c>
      <c r="D111" s="33">
        <f>SUM(D112:D115)</f>
        <v>60000</v>
      </c>
      <c r="E111" s="21">
        <f>SUM(E112:E115)</f>
        <v>60000</v>
      </c>
      <c r="F111" s="18">
        <f t="shared" si="28"/>
        <v>60000</v>
      </c>
      <c r="G111" s="18">
        <f t="shared" si="24"/>
        <v>100</v>
      </c>
      <c r="H111" s="220" t="s">
        <v>98</v>
      </c>
      <c r="I111" s="188" t="s">
        <v>99</v>
      </c>
      <c r="J111" s="206" t="s">
        <v>49</v>
      </c>
      <c r="K111" s="188" t="s">
        <v>100</v>
      </c>
      <c r="L111" s="188"/>
      <c r="M111" s="200">
        <v>827</v>
      </c>
    </row>
    <row r="112" spans="1:13" s="8" customFormat="1" ht="12.75">
      <c r="A112" s="189"/>
      <c r="B112" s="191"/>
      <c r="C112" s="17" t="s">
        <v>21</v>
      </c>
      <c r="D112" s="17">
        <v>60000</v>
      </c>
      <c r="E112" s="18">
        <v>60000</v>
      </c>
      <c r="F112" s="18">
        <f t="shared" si="28"/>
        <v>60000</v>
      </c>
      <c r="G112" s="18">
        <f t="shared" si="24"/>
        <v>100</v>
      </c>
      <c r="H112" s="221"/>
      <c r="I112" s="189"/>
      <c r="J112" s="206"/>
      <c r="K112" s="189"/>
      <c r="L112" s="189"/>
      <c r="M112" s="201"/>
    </row>
    <row r="113" spans="1:13" s="8" customFormat="1" ht="12.75">
      <c r="A113" s="189"/>
      <c r="B113" s="191"/>
      <c r="C113" s="17" t="s">
        <v>23</v>
      </c>
      <c r="D113" s="17">
        <v>0</v>
      </c>
      <c r="E113" s="18">
        <v>0</v>
      </c>
      <c r="F113" s="18">
        <f t="shared" si="28"/>
        <v>0</v>
      </c>
      <c r="G113" s="17"/>
      <c r="H113" s="221"/>
      <c r="I113" s="189"/>
      <c r="J113" s="206"/>
      <c r="K113" s="189"/>
      <c r="L113" s="189"/>
      <c r="M113" s="201"/>
    </row>
    <row r="114" spans="1:13" s="8" customFormat="1" ht="12.75">
      <c r="A114" s="189"/>
      <c r="B114" s="191"/>
      <c r="C114" s="17" t="s">
        <v>25</v>
      </c>
      <c r="D114" s="17">
        <v>0</v>
      </c>
      <c r="E114" s="18">
        <v>0</v>
      </c>
      <c r="F114" s="18">
        <f t="shared" si="28"/>
        <v>0</v>
      </c>
      <c r="G114" s="17"/>
      <c r="H114" s="221"/>
      <c r="I114" s="189"/>
      <c r="J114" s="206"/>
      <c r="K114" s="189"/>
      <c r="L114" s="189"/>
      <c r="M114" s="201"/>
    </row>
    <row r="115" spans="1:13" s="8" customFormat="1" ht="25.35" customHeight="1">
      <c r="A115" s="190"/>
      <c r="B115" s="192"/>
      <c r="C115" s="17" t="s">
        <v>27</v>
      </c>
      <c r="D115" s="17">
        <v>0</v>
      </c>
      <c r="E115" s="18">
        <v>0</v>
      </c>
      <c r="F115" s="18">
        <f t="shared" si="28"/>
        <v>0</v>
      </c>
      <c r="G115" s="17"/>
      <c r="H115" s="222"/>
      <c r="I115" s="190"/>
      <c r="J115" s="206"/>
      <c r="K115" s="190"/>
      <c r="L115" s="190"/>
      <c r="M115" s="202"/>
    </row>
    <row r="116" spans="1:13" s="8" customFormat="1" ht="15.75" customHeight="1">
      <c r="A116" s="188" t="s">
        <v>101</v>
      </c>
      <c r="B116" s="185" t="s">
        <v>102</v>
      </c>
      <c r="C116" s="14" t="s">
        <v>18</v>
      </c>
      <c r="D116" s="21">
        <f>SUM(D117:D120)</f>
        <v>750</v>
      </c>
      <c r="E116" s="21">
        <f>SUM(E117:E120)</f>
        <v>750</v>
      </c>
      <c r="F116" s="18">
        <f t="shared" si="28"/>
        <v>750</v>
      </c>
      <c r="G116" s="18">
        <f t="shared" si="24"/>
        <v>100</v>
      </c>
      <c r="H116" s="249" t="s">
        <v>103</v>
      </c>
      <c r="I116" s="249" t="s">
        <v>104</v>
      </c>
      <c r="J116" s="206" t="s">
        <v>49</v>
      </c>
      <c r="K116" s="188" t="s">
        <v>100</v>
      </c>
      <c r="L116" s="188"/>
      <c r="M116" s="200">
        <v>827</v>
      </c>
    </row>
    <row r="117" spans="1:13" s="8" customFormat="1" ht="12.75">
      <c r="A117" s="189"/>
      <c r="B117" s="191"/>
      <c r="C117" s="17" t="s">
        <v>21</v>
      </c>
      <c r="D117" s="18">
        <v>750</v>
      </c>
      <c r="E117" s="18">
        <v>750</v>
      </c>
      <c r="F117" s="18">
        <f t="shared" si="28"/>
        <v>750</v>
      </c>
      <c r="G117" s="18">
        <f t="shared" si="24"/>
        <v>100</v>
      </c>
      <c r="H117" s="221"/>
      <c r="I117" s="221"/>
      <c r="J117" s="206"/>
      <c r="K117" s="189"/>
      <c r="L117" s="189"/>
      <c r="M117" s="201"/>
    </row>
    <row r="118" spans="1:13" s="8" customFormat="1" ht="15" customHeight="1">
      <c r="A118" s="189"/>
      <c r="B118" s="191"/>
      <c r="C118" s="17" t="s">
        <v>23</v>
      </c>
      <c r="D118" s="18">
        <v>0</v>
      </c>
      <c r="E118" s="18">
        <v>0</v>
      </c>
      <c r="F118" s="18">
        <f t="shared" si="28"/>
        <v>0</v>
      </c>
      <c r="G118" s="17">
        <v>0</v>
      </c>
      <c r="H118" s="221"/>
      <c r="I118" s="221"/>
      <c r="J118" s="206"/>
      <c r="K118" s="189"/>
      <c r="L118" s="189"/>
      <c r="M118" s="201"/>
    </row>
    <row r="119" spans="1:13" s="8" customFormat="1" ht="19.5" customHeight="1">
      <c r="A119" s="189"/>
      <c r="B119" s="191"/>
      <c r="C119" s="17" t="s">
        <v>25</v>
      </c>
      <c r="D119" s="18">
        <v>0</v>
      </c>
      <c r="E119" s="18">
        <v>0</v>
      </c>
      <c r="F119" s="18">
        <f t="shared" si="28"/>
        <v>0</v>
      </c>
      <c r="G119" s="17">
        <v>0</v>
      </c>
      <c r="H119" s="221"/>
      <c r="I119" s="221"/>
      <c r="J119" s="206"/>
      <c r="K119" s="189"/>
      <c r="L119" s="189"/>
      <c r="M119" s="201"/>
    </row>
    <row r="120" spans="1:13" s="8" customFormat="1" ht="69" customHeight="1">
      <c r="A120" s="190"/>
      <c r="B120" s="192"/>
      <c r="C120" s="17" t="s">
        <v>27</v>
      </c>
      <c r="D120" s="18">
        <v>0</v>
      </c>
      <c r="E120" s="18">
        <v>0</v>
      </c>
      <c r="F120" s="18">
        <f t="shared" si="28"/>
        <v>0</v>
      </c>
      <c r="G120" s="17">
        <v>0</v>
      </c>
      <c r="H120" s="222"/>
      <c r="I120" s="222"/>
      <c r="J120" s="206"/>
      <c r="K120" s="190"/>
      <c r="L120" s="190"/>
      <c r="M120" s="202"/>
    </row>
    <row r="121" spans="1:13" s="8" customFormat="1" ht="24.75" customHeight="1">
      <c r="A121" s="188" t="s">
        <v>105</v>
      </c>
      <c r="B121" s="185" t="s">
        <v>106</v>
      </c>
      <c r="C121" s="14" t="s">
        <v>18</v>
      </c>
      <c r="D121" s="15">
        <f>SUM(D122:D125)</f>
        <v>25768</v>
      </c>
      <c r="E121" s="15">
        <f>SUM(E122:E125)</f>
        <v>22080.870000000003</v>
      </c>
      <c r="F121" s="15">
        <f>SUM(F122:F125)</f>
        <v>22532.480000000003</v>
      </c>
      <c r="G121" s="18">
        <f t="shared" si="24"/>
        <v>87.443651040049687</v>
      </c>
      <c r="H121" s="220"/>
      <c r="I121" s="154" t="s">
        <v>19</v>
      </c>
      <c r="J121" s="153">
        <v>4</v>
      </c>
      <c r="K121" s="188" t="s">
        <v>107</v>
      </c>
      <c r="L121" s="194"/>
      <c r="M121" s="200">
        <v>827</v>
      </c>
    </row>
    <row r="122" spans="1:13" s="8" customFormat="1" ht="12.75">
      <c r="A122" s="189"/>
      <c r="B122" s="191"/>
      <c r="C122" s="17" t="s">
        <v>21</v>
      </c>
      <c r="D122" s="18">
        <f t="shared" ref="D122:F125" si="30">D127+D132+D137+D142</f>
        <v>19875</v>
      </c>
      <c r="E122" s="18">
        <f t="shared" ref="E122:E123" si="31">E127+E132+E137+E142</f>
        <v>17820.870000000003</v>
      </c>
      <c r="F122" s="18">
        <f>F127+F132+F137+F142</f>
        <v>17820.870000000003</v>
      </c>
      <c r="G122" s="18">
        <f t="shared" si="24"/>
        <v>89.66475471698115</v>
      </c>
      <c r="H122" s="221"/>
      <c r="I122" s="154" t="s">
        <v>22</v>
      </c>
      <c r="J122" s="153">
        <v>2</v>
      </c>
      <c r="K122" s="189"/>
      <c r="L122" s="195"/>
      <c r="M122" s="201"/>
    </row>
    <row r="123" spans="1:13" s="8" customFormat="1" ht="12.75">
      <c r="A123" s="189"/>
      <c r="B123" s="191"/>
      <c r="C123" s="17" t="s">
        <v>23</v>
      </c>
      <c r="D123" s="18">
        <f t="shared" si="30"/>
        <v>5325</v>
      </c>
      <c r="E123" s="18">
        <f t="shared" si="31"/>
        <v>4260</v>
      </c>
      <c r="F123" s="18">
        <f t="shared" si="30"/>
        <v>4260</v>
      </c>
      <c r="G123" s="18">
        <f t="shared" si="24"/>
        <v>80</v>
      </c>
      <c r="H123" s="221"/>
      <c r="I123" s="154" t="s">
        <v>24</v>
      </c>
      <c r="J123" s="153">
        <v>2</v>
      </c>
      <c r="K123" s="189"/>
      <c r="L123" s="195"/>
      <c r="M123" s="201"/>
    </row>
    <row r="124" spans="1:13" s="8" customFormat="1" ht="12.75">
      <c r="A124" s="189"/>
      <c r="B124" s="191"/>
      <c r="C124" s="17" t="s">
        <v>25</v>
      </c>
      <c r="D124" s="18">
        <f t="shared" si="30"/>
        <v>0</v>
      </c>
      <c r="E124" s="18">
        <f t="shared" si="30"/>
        <v>0</v>
      </c>
      <c r="F124" s="18">
        <f t="shared" si="30"/>
        <v>0</v>
      </c>
      <c r="G124" s="17">
        <v>0</v>
      </c>
      <c r="H124" s="221"/>
      <c r="I124" s="154" t="s">
        <v>26</v>
      </c>
      <c r="J124" s="153"/>
      <c r="K124" s="189"/>
      <c r="L124" s="195"/>
      <c r="M124" s="201"/>
    </row>
    <row r="125" spans="1:13" s="8" customFormat="1" ht="22.5" customHeight="1">
      <c r="A125" s="190"/>
      <c r="B125" s="192"/>
      <c r="C125" s="17" t="s">
        <v>27</v>
      </c>
      <c r="D125" s="18">
        <f t="shared" si="30"/>
        <v>568</v>
      </c>
      <c r="E125" s="18">
        <f t="shared" si="30"/>
        <v>0</v>
      </c>
      <c r="F125" s="18">
        <f t="shared" si="30"/>
        <v>451.61</v>
      </c>
      <c r="G125" s="18">
        <f t="shared" ref="G125:G182" si="32">F125/D125*100</f>
        <v>79.508802816901408</v>
      </c>
      <c r="H125" s="222"/>
      <c r="I125" s="154" t="s">
        <v>28</v>
      </c>
      <c r="J125" s="19">
        <f>(J122+(0.5*J123))/J121</f>
        <v>0.75</v>
      </c>
      <c r="K125" s="190"/>
      <c r="L125" s="196"/>
      <c r="M125" s="202"/>
    </row>
    <row r="126" spans="1:13" s="8" customFormat="1" ht="15.75" customHeight="1">
      <c r="A126" s="188" t="s">
        <v>108</v>
      </c>
      <c r="B126" s="185" t="s">
        <v>109</v>
      </c>
      <c r="C126" s="14" t="s">
        <v>18</v>
      </c>
      <c r="D126" s="21">
        <f>SUM(D127:D130)</f>
        <v>2000</v>
      </c>
      <c r="E126" s="21">
        <f t="shared" ref="E126:F146" si="33">SUM(E127:E130)</f>
        <v>944.44</v>
      </c>
      <c r="F126" s="21">
        <f t="shared" si="33"/>
        <v>944.44</v>
      </c>
      <c r="G126" s="18">
        <f t="shared" si="32"/>
        <v>47.222000000000001</v>
      </c>
      <c r="H126" s="220" t="s">
        <v>110</v>
      </c>
      <c r="I126" s="220" t="s">
        <v>111</v>
      </c>
      <c r="J126" s="188" t="s">
        <v>42</v>
      </c>
      <c r="K126" s="188" t="s">
        <v>112</v>
      </c>
      <c r="L126" s="188" t="s">
        <v>113</v>
      </c>
      <c r="M126" s="200">
        <v>827</v>
      </c>
    </row>
    <row r="127" spans="1:13" s="8" customFormat="1" ht="12.75">
      <c r="A127" s="189"/>
      <c r="B127" s="191"/>
      <c r="C127" s="17" t="s">
        <v>21</v>
      </c>
      <c r="D127" s="18">
        <v>2000</v>
      </c>
      <c r="E127" s="18">
        <v>944.44</v>
      </c>
      <c r="F127" s="18">
        <f>E127</f>
        <v>944.44</v>
      </c>
      <c r="G127" s="18">
        <f t="shared" si="32"/>
        <v>47.222000000000001</v>
      </c>
      <c r="H127" s="221"/>
      <c r="I127" s="221"/>
      <c r="J127" s="189"/>
      <c r="K127" s="189"/>
      <c r="L127" s="189"/>
      <c r="M127" s="201"/>
    </row>
    <row r="128" spans="1:13" s="8" customFormat="1" ht="12.75">
      <c r="A128" s="189"/>
      <c r="B128" s="191"/>
      <c r="C128" s="17" t="s">
        <v>23</v>
      </c>
      <c r="D128" s="18">
        <v>0</v>
      </c>
      <c r="E128" s="18">
        <v>0</v>
      </c>
      <c r="F128" s="18">
        <v>0</v>
      </c>
      <c r="G128" s="17">
        <v>0</v>
      </c>
      <c r="H128" s="221"/>
      <c r="I128" s="221"/>
      <c r="J128" s="189"/>
      <c r="K128" s="189"/>
      <c r="L128" s="189"/>
      <c r="M128" s="201"/>
    </row>
    <row r="129" spans="1:13" s="8" customFormat="1" ht="12.75">
      <c r="A129" s="189"/>
      <c r="B129" s="191"/>
      <c r="C129" s="17" t="s">
        <v>25</v>
      </c>
      <c r="D129" s="18">
        <v>0</v>
      </c>
      <c r="E129" s="18">
        <v>0</v>
      </c>
      <c r="F129" s="18">
        <v>0</v>
      </c>
      <c r="G129" s="17">
        <v>0</v>
      </c>
      <c r="H129" s="221"/>
      <c r="I129" s="221"/>
      <c r="J129" s="189"/>
      <c r="K129" s="189"/>
      <c r="L129" s="189"/>
      <c r="M129" s="201"/>
    </row>
    <row r="130" spans="1:13" s="8" customFormat="1" ht="132" customHeight="1">
      <c r="A130" s="190"/>
      <c r="B130" s="192"/>
      <c r="C130" s="17" t="s">
        <v>27</v>
      </c>
      <c r="D130" s="18">
        <v>0</v>
      </c>
      <c r="E130" s="18">
        <v>0</v>
      </c>
      <c r="F130" s="18">
        <v>0</v>
      </c>
      <c r="G130" s="17" t="e">
        <f t="shared" si="32"/>
        <v>#DIV/0!</v>
      </c>
      <c r="H130" s="222"/>
      <c r="I130" s="222"/>
      <c r="J130" s="190"/>
      <c r="K130" s="190"/>
      <c r="L130" s="190"/>
      <c r="M130" s="202"/>
    </row>
    <row r="131" spans="1:13" s="8" customFormat="1" ht="15.75" customHeight="1">
      <c r="A131" s="188" t="s">
        <v>114</v>
      </c>
      <c r="B131" s="185" t="s">
        <v>115</v>
      </c>
      <c r="C131" s="14" t="s">
        <v>18</v>
      </c>
      <c r="D131" s="21">
        <f>SUM(D132:D135)</f>
        <v>8068</v>
      </c>
      <c r="E131" s="21">
        <f t="shared" si="33"/>
        <v>6000</v>
      </c>
      <c r="F131" s="21">
        <f t="shared" si="33"/>
        <v>6451.61</v>
      </c>
      <c r="G131" s="18">
        <f t="shared" si="32"/>
        <v>79.965418939018335</v>
      </c>
      <c r="H131" s="188" t="s">
        <v>116</v>
      </c>
      <c r="I131" s="188" t="s">
        <v>117</v>
      </c>
      <c r="J131" s="188" t="s">
        <v>42</v>
      </c>
      <c r="K131" s="188" t="s">
        <v>112</v>
      </c>
      <c r="L131" s="188" t="s">
        <v>118</v>
      </c>
      <c r="M131" s="200">
        <v>827</v>
      </c>
    </row>
    <row r="132" spans="1:13" s="8" customFormat="1" ht="14.1" customHeight="1">
      <c r="A132" s="189"/>
      <c r="B132" s="191"/>
      <c r="C132" s="17" t="s">
        <v>21</v>
      </c>
      <c r="D132" s="18">
        <v>2175</v>
      </c>
      <c r="E132" s="18">
        <v>1740</v>
      </c>
      <c r="F132" s="18">
        <f t="shared" ref="F132:F133" si="34">E132</f>
        <v>1740</v>
      </c>
      <c r="G132" s="18">
        <f t="shared" si="32"/>
        <v>80</v>
      </c>
      <c r="H132" s="189"/>
      <c r="I132" s="189"/>
      <c r="J132" s="189"/>
      <c r="K132" s="189"/>
      <c r="L132" s="189"/>
      <c r="M132" s="201"/>
    </row>
    <row r="133" spans="1:13" s="8" customFormat="1" ht="14.1" customHeight="1">
      <c r="A133" s="189"/>
      <c r="B133" s="191"/>
      <c r="C133" s="17" t="s">
        <v>23</v>
      </c>
      <c r="D133" s="18">
        <v>5325</v>
      </c>
      <c r="E133" s="18">
        <v>4260</v>
      </c>
      <c r="F133" s="18">
        <f t="shared" si="34"/>
        <v>4260</v>
      </c>
      <c r="G133" s="18">
        <f t="shared" si="32"/>
        <v>80</v>
      </c>
      <c r="H133" s="189"/>
      <c r="I133" s="189"/>
      <c r="J133" s="189"/>
      <c r="K133" s="189"/>
      <c r="L133" s="189"/>
      <c r="M133" s="201"/>
    </row>
    <row r="134" spans="1:13" s="8" customFormat="1" ht="14.1" customHeight="1">
      <c r="A134" s="189"/>
      <c r="B134" s="191"/>
      <c r="C134" s="17" t="s">
        <v>25</v>
      </c>
      <c r="D134" s="18">
        <v>0</v>
      </c>
      <c r="E134" s="18">
        <v>0</v>
      </c>
      <c r="F134" s="18"/>
      <c r="G134" s="18"/>
      <c r="H134" s="189"/>
      <c r="I134" s="189"/>
      <c r="J134" s="189"/>
      <c r="K134" s="189"/>
      <c r="L134" s="189"/>
      <c r="M134" s="201"/>
    </row>
    <row r="135" spans="1:13" s="8" customFormat="1" ht="71.25" customHeight="1">
      <c r="A135" s="190"/>
      <c r="B135" s="192"/>
      <c r="C135" s="17" t="s">
        <v>27</v>
      </c>
      <c r="D135" s="18">
        <v>568</v>
      </c>
      <c r="E135" s="18">
        <v>0</v>
      </c>
      <c r="F135" s="18">
        <v>451.61</v>
      </c>
      <c r="G135" s="18">
        <f t="shared" si="32"/>
        <v>79.508802816901408</v>
      </c>
      <c r="H135" s="190"/>
      <c r="I135" s="190"/>
      <c r="J135" s="190"/>
      <c r="K135" s="190"/>
      <c r="L135" s="190"/>
      <c r="M135" s="202"/>
    </row>
    <row r="136" spans="1:13" s="8" customFormat="1" ht="27" customHeight="1">
      <c r="A136" s="188" t="s">
        <v>119</v>
      </c>
      <c r="B136" s="185" t="s">
        <v>120</v>
      </c>
      <c r="C136" s="14" t="s">
        <v>18</v>
      </c>
      <c r="D136" s="21">
        <f>SUM(D137:D140)</f>
        <v>13200</v>
      </c>
      <c r="E136" s="21">
        <f t="shared" si="33"/>
        <v>12636.43</v>
      </c>
      <c r="F136" s="21">
        <f t="shared" si="33"/>
        <v>12636.43</v>
      </c>
      <c r="G136" s="18">
        <f t="shared" si="32"/>
        <v>95.730530303030307</v>
      </c>
      <c r="H136" s="188" t="s">
        <v>121</v>
      </c>
      <c r="I136" s="220" t="s">
        <v>122</v>
      </c>
      <c r="J136" s="188" t="s">
        <v>49</v>
      </c>
      <c r="K136" s="188" t="s">
        <v>112</v>
      </c>
      <c r="L136" s="188"/>
      <c r="M136" s="200">
        <v>827</v>
      </c>
    </row>
    <row r="137" spans="1:13" s="8" customFormat="1" ht="14.1" customHeight="1">
      <c r="A137" s="189"/>
      <c r="B137" s="191"/>
      <c r="C137" s="17" t="s">
        <v>21</v>
      </c>
      <c r="D137" s="18">
        <v>13200</v>
      </c>
      <c r="E137" s="18">
        <v>12636.43</v>
      </c>
      <c r="F137" s="18">
        <f>E137</f>
        <v>12636.43</v>
      </c>
      <c r="G137" s="18">
        <f t="shared" si="32"/>
        <v>95.730530303030307</v>
      </c>
      <c r="H137" s="189"/>
      <c r="I137" s="247"/>
      <c r="J137" s="189"/>
      <c r="K137" s="189"/>
      <c r="L137" s="189"/>
      <c r="M137" s="201"/>
    </row>
    <row r="138" spans="1:13" s="8" customFormat="1" ht="14.1" customHeight="1">
      <c r="A138" s="189"/>
      <c r="B138" s="191"/>
      <c r="C138" s="17" t="s">
        <v>23</v>
      </c>
      <c r="D138" s="18">
        <v>0</v>
      </c>
      <c r="E138" s="18">
        <v>0</v>
      </c>
      <c r="F138" s="18">
        <v>0</v>
      </c>
      <c r="G138" s="17">
        <v>0</v>
      </c>
      <c r="H138" s="189"/>
      <c r="I138" s="247"/>
      <c r="J138" s="189"/>
      <c r="K138" s="189"/>
      <c r="L138" s="189"/>
      <c r="M138" s="201"/>
    </row>
    <row r="139" spans="1:13" s="8" customFormat="1" ht="24.75" customHeight="1">
      <c r="A139" s="189"/>
      <c r="B139" s="191"/>
      <c r="C139" s="17" t="s">
        <v>25</v>
      </c>
      <c r="D139" s="18">
        <v>0</v>
      </c>
      <c r="E139" s="18">
        <v>0</v>
      </c>
      <c r="F139" s="18">
        <v>0</v>
      </c>
      <c r="G139" s="17">
        <v>0</v>
      </c>
      <c r="H139" s="189"/>
      <c r="I139" s="247"/>
      <c r="J139" s="189"/>
      <c r="K139" s="189"/>
      <c r="L139" s="189"/>
      <c r="M139" s="201"/>
    </row>
    <row r="140" spans="1:13" s="8" customFormat="1" ht="70.349999999999994" customHeight="1">
      <c r="A140" s="190"/>
      <c r="B140" s="192"/>
      <c r="C140" s="17" t="s">
        <v>27</v>
      </c>
      <c r="D140" s="18">
        <v>0</v>
      </c>
      <c r="E140" s="18">
        <v>0</v>
      </c>
      <c r="F140" s="18">
        <v>0</v>
      </c>
      <c r="G140" s="17">
        <v>0</v>
      </c>
      <c r="H140" s="190"/>
      <c r="I140" s="248"/>
      <c r="J140" s="190"/>
      <c r="K140" s="190"/>
      <c r="L140" s="190"/>
      <c r="M140" s="202"/>
    </row>
    <row r="141" spans="1:13" s="8" customFormat="1" ht="20.25" customHeight="1">
      <c r="A141" s="188" t="s">
        <v>123</v>
      </c>
      <c r="B141" s="185" t="s">
        <v>124</v>
      </c>
      <c r="C141" s="14" t="s">
        <v>18</v>
      </c>
      <c r="D141" s="21">
        <f>SUM(D142:D145)</f>
        <v>2500</v>
      </c>
      <c r="E141" s="21">
        <f t="shared" si="33"/>
        <v>2500</v>
      </c>
      <c r="F141" s="21">
        <f t="shared" si="33"/>
        <v>2500</v>
      </c>
      <c r="G141" s="18">
        <f t="shared" si="32"/>
        <v>100</v>
      </c>
      <c r="H141" s="220" t="s">
        <v>125</v>
      </c>
      <c r="I141" s="188" t="s">
        <v>126</v>
      </c>
      <c r="J141" s="188" t="s">
        <v>49</v>
      </c>
      <c r="K141" s="188" t="s">
        <v>112</v>
      </c>
      <c r="L141" s="250"/>
      <c r="M141" s="200">
        <v>827</v>
      </c>
    </row>
    <row r="142" spans="1:13" s="8" customFormat="1" ht="12.75">
      <c r="A142" s="189"/>
      <c r="B142" s="191"/>
      <c r="C142" s="17" t="s">
        <v>21</v>
      </c>
      <c r="D142" s="18">
        <v>2500</v>
      </c>
      <c r="E142" s="18">
        <v>2500</v>
      </c>
      <c r="F142" s="18">
        <v>2500</v>
      </c>
      <c r="G142" s="18">
        <f t="shared" si="32"/>
        <v>100</v>
      </c>
      <c r="H142" s="221"/>
      <c r="I142" s="189"/>
      <c r="J142" s="189"/>
      <c r="K142" s="189"/>
      <c r="L142" s="189"/>
      <c r="M142" s="201"/>
    </row>
    <row r="143" spans="1:13" s="8" customFormat="1" ht="12.75">
      <c r="A143" s="189"/>
      <c r="B143" s="191"/>
      <c r="C143" s="17" t="s">
        <v>23</v>
      </c>
      <c r="D143" s="18">
        <v>0</v>
      </c>
      <c r="E143" s="18">
        <v>0</v>
      </c>
      <c r="F143" s="18">
        <v>0</v>
      </c>
      <c r="G143" s="18"/>
      <c r="H143" s="221"/>
      <c r="I143" s="189"/>
      <c r="J143" s="189"/>
      <c r="K143" s="189"/>
      <c r="L143" s="189"/>
      <c r="M143" s="201"/>
    </row>
    <row r="144" spans="1:13" s="8" customFormat="1" ht="16.5" customHeight="1">
      <c r="A144" s="189"/>
      <c r="B144" s="191"/>
      <c r="C144" s="17" t="s">
        <v>25</v>
      </c>
      <c r="D144" s="18">
        <v>0</v>
      </c>
      <c r="E144" s="18">
        <v>0</v>
      </c>
      <c r="F144" s="18">
        <v>0</v>
      </c>
      <c r="G144" s="18"/>
      <c r="H144" s="221"/>
      <c r="I144" s="189"/>
      <c r="J144" s="189"/>
      <c r="K144" s="189"/>
      <c r="L144" s="189"/>
      <c r="M144" s="201"/>
    </row>
    <row r="145" spans="1:13" s="8" customFormat="1" ht="20.25" customHeight="1">
      <c r="A145" s="190"/>
      <c r="B145" s="192"/>
      <c r="C145" s="17" t="s">
        <v>27</v>
      </c>
      <c r="D145" s="18">
        <v>0</v>
      </c>
      <c r="E145" s="18">
        <v>0</v>
      </c>
      <c r="F145" s="18">
        <v>0</v>
      </c>
      <c r="G145" s="18"/>
      <c r="H145" s="222"/>
      <c r="I145" s="190"/>
      <c r="J145" s="190"/>
      <c r="K145" s="190"/>
      <c r="L145" s="190"/>
      <c r="M145" s="202"/>
    </row>
    <row r="146" spans="1:13" s="8" customFormat="1" ht="20.25" customHeight="1">
      <c r="A146" s="188" t="s">
        <v>127</v>
      </c>
      <c r="B146" s="188" t="s">
        <v>128</v>
      </c>
      <c r="C146" s="14" t="s">
        <v>18</v>
      </c>
      <c r="D146" s="18">
        <f>SUM(D147:D150)</f>
        <v>9393.0220000000008</v>
      </c>
      <c r="E146" s="18">
        <f t="shared" si="33"/>
        <v>9393.02</v>
      </c>
      <c r="F146" s="18">
        <f t="shared" si="33"/>
        <v>7900.92</v>
      </c>
      <c r="G146" s="18">
        <f t="shared" si="32"/>
        <v>84.114782228765137</v>
      </c>
      <c r="H146" s="220" t="s">
        <v>129</v>
      </c>
      <c r="I146" s="154" t="s">
        <v>19</v>
      </c>
      <c r="J146" s="153">
        <f>J147+J148+J149</f>
        <v>3</v>
      </c>
      <c r="K146" s="188" t="s">
        <v>112</v>
      </c>
      <c r="L146" s="188"/>
      <c r="M146" s="156"/>
    </row>
    <row r="147" spans="1:13" s="8" customFormat="1" ht="20.25" customHeight="1">
      <c r="A147" s="189"/>
      <c r="B147" s="189"/>
      <c r="C147" s="17" t="s">
        <v>21</v>
      </c>
      <c r="D147" s="17">
        <f t="shared" ref="D147:D148" si="35">D152+D157+D162</f>
        <v>1520.422</v>
      </c>
      <c r="E147" s="18">
        <f t="shared" ref="E147:E148" si="36">E152+E157+E162</f>
        <v>1520.42</v>
      </c>
      <c r="F147" s="18">
        <f t="shared" ref="F147:F148" si="37">F152+F157+F162</f>
        <v>929.96</v>
      </c>
      <c r="G147" s="18">
        <f t="shared" si="32"/>
        <v>61.164597723526761</v>
      </c>
      <c r="H147" s="221"/>
      <c r="I147" s="154" t="s">
        <v>22</v>
      </c>
      <c r="J147" s="153">
        <v>1</v>
      </c>
      <c r="K147" s="189"/>
      <c r="L147" s="189"/>
      <c r="M147" s="156"/>
    </row>
    <row r="148" spans="1:13" s="8" customFormat="1" ht="20.25" customHeight="1">
      <c r="A148" s="189"/>
      <c r="B148" s="189"/>
      <c r="C148" s="17" t="s">
        <v>23</v>
      </c>
      <c r="D148" s="17">
        <f t="shared" si="35"/>
        <v>7872.6</v>
      </c>
      <c r="E148" s="18">
        <f t="shared" si="36"/>
        <v>7872.6</v>
      </c>
      <c r="F148" s="18">
        <f t="shared" si="37"/>
        <v>6970.96</v>
      </c>
      <c r="G148" s="18">
        <f t="shared" si="32"/>
        <v>88.547112770876197</v>
      </c>
      <c r="H148" s="221"/>
      <c r="I148" s="154" t="s">
        <v>24</v>
      </c>
      <c r="J148" s="153">
        <v>2</v>
      </c>
      <c r="K148" s="189"/>
      <c r="L148" s="189"/>
      <c r="M148" s="156"/>
    </row>
    <row r="149" spans="1:13" s="8" customFormat="1" ht="20.25" customHeight="1">
      <c r="A149" s="189"/>
      <c r="B149" s="189"/>
      <c r="C149" s="17" t="s">
        <v>25</v>
      </c>
      <c r="D149" s="18">
        <v>0</v>
      </c>
      <c r="E149" s="18">
        <v>0</v>
      </c>
      <c r="F149" s="18">
        <v>0</v>
      </c>
      <c r="G149" s="18">
        <v>0</v>
      </c>
      <c r="H149" s="221"/>
      <c r="I149" s="154" t="s">
        <v>26</v>
      </c>
      <c r="J149" s="153">
        <v>0</v>
      </c>
      <c r="K149" s="189"/>
      <c r="L149" s="189"/>
      <c r="M149" s="156"/>
    </row>
    <row r="150" spans="1:13" s="8" customFormat="1" ht="20.25" customHeight="1">
      <c r="A150" s="190"/>
      <c r="B150" s="190"/>
      <c r="C150" s="17" t="s">
        <v>27</v>
      </c>
      <c r="D150" s="18">
        <v>0</v>
      </c>
      <c r="E150" s="18">
        <v>0</v>
      </c>
      <c r="F150" s="18">
        <v>0</v>
      </c>
      <c r="G150" s="18">
        <v>0</v>
      </c>
      <c r="H150" s="222"/>
      <c r="I150" s="154" t="s">
        <v>28</v>
      </c>
      <c r="J150" s="34">
        <f>(J147+(0.5*J148))/J146%</f>
        <v>66.666666666666671</v>
      </c>
      <c r="K150" s="190"/>
      <c r="L150" s="190"/>
      <c r="M150" s="156"/>
    </row>
    <row r="151" spans="1:13" s="8" customFormat="1" ht="20.25" customHeight="1">
      <c r="A151" s="188" t="s">
        <v>130</v>
      </c>
      <c r="B151" s="188" t="s">
        <v>131</v>
      </c>
      <c r="C151" s="14" t="s">
        <v>18</v>
      </c>
      <c r="D151" s="18">
        <f>SUM(D152:D155)</f>
        <v>2375.1079999999997</v>
      </c>
      <c r="E151" s="18">
        <f t="shared" ref="E151:F161" si="38">SUM(E152:E155)</f>
        <v>2375.1099999999997</v>
      </c>
      <c r="F151" s="18">
        <f t="shared" si="38"/>
        <v>1415.91</v>
      </c>
      <c r="G151" s="18">
        <f t="shared" si="32"/>
        <v>59.614552264570719</v>
      </c>
      <c r="H151" s="220" t="s">
        <v>132</v>
      </c>
      <c r="I151" s="188" t="s">
        <v>133</v>
      </c>
      <c r="J151" s="188" t="s">
        <v>42</v>
      </c>
      <c r="K151" s="251" t="s">
        <v>112</v>
      </c>
      <c r="L151" s="188" t="s">
        <v>134</v>
      </c>
      <c r="M151" s="156"/>
    </row>
    <row r="152" spans="1:13" s="8" customFormat="1" ht="20.25" customHeight="1">
      <c r="A152" s="189"/>
      <c r="B152" s="189"/>
      <c r="C152" s="17" t="s">
        <v>21</v>
      </c>
      <c r="D152" s="18">
        <v>142.50800000000001</v>
      </c>
      <c r="E152" s="18">
        <v>142.51</v>
      </c>
      <c r="F152" s="18">
        <v>84.95</v>
      </c>
      <c r="G152" s="18">
        <f t="shared" si="32"/>
        <v>59.610688522749598</v>
      </c>
      <c r="H152" s="221"/>
      <c r="I152" s="189"/>
      <c r="J152" s="189"/>
      <c r="K152" s="252"/>
      <c r="L152" s="189"/>
      <c r="M152" s="156"/>
    </row>
    <row r="153" spans="1:13" s="8" customFormat="1" ht="20.25" customHeight="1">
      <c r="A153" s="189"/>
      <c r="B153" s="189"/>
      <c r="C153" s="17" t="s">
        <v>23</v>
      </c>
      <c r="D153" s="17">
        <v>2232.6</v>
      </c>
      <c r="E153" s="18">
        <v>2232.6</v>
      </c>
      <c r="F153" s="18">
        <v>1330.96</v>
      </c>
      <c r="G153" s="18">
        <f t="shared" si="32"/>
        <v>59.614798889187504</v>
      </c>
      <c r="H153" s="221"/>
      <c r="I153" s="189"/>
      <c r="J153" s="189"/>
      <c r="K153" s="252"/>
      <c r="L153" s="189"/>
      <c r="M153" s="156"/>
    </row>
    <row r="154" spans="1:13" s="8" customFormat="1" ht="20.25" customHeight="1">
      <c r="A154" s="189"/>
      <c r="B154" s="189"/>
      <c r="C154" s="17" t="s">
        <v>25</v>
      </c>
      <c r="D154" s="18">
        <v>0</v>
      </c>
      <c r="E154" s="18">
        <v>0</v>
      </c>
      <c r="F154" s="18">
        <v>0</v>
      </c>
      <c r="G154" s="18">
        <v>0</v>
      </c>
      <c r="H154" s="221"/>
      <c r="I154" s="189"/>
      <c r="J154" s="189"/>
      <c r="K154" s="252"/>
      <c r="L154" s="189"/>
      <c r="M154" s="156"/>
    </row>
    <row r="155" spans="1:13" s="8" customFormat="1" ht="20.25" customHeight="1">
      <c r="A155" s="190"/>
      <c r="B155" s="190"/>
      <c r="C155" s="17" t="s">
        <v>27</v>
      </c>
      <c r="D155" s="18">
        <v>0</v>
      </c>
      <c r="E155" s="18">
        <v>0</v>
      </c>
      <c r="F155" s="18">
        <v>0</v>
      </c>
      <c r="G155" s="18">
        <v>0</v>
      </c>
      <c r="H155" s="222"/>
      <c r="I155" s="190"/>
      <c r="J155" s="190"/>
      <c r="K155" s="253"/>
      <c r="L155" s="190"/>
      <c r="M155" s="156"/>
    </row>
    <row r="156" spans="1:13" s="8" customFormat="1" ht="20.25" customHeight="1">
      <c r="A156" s="188" t="s">
        <v>135</v>
      </c>
      <c r="B156" s="188" t="s">
        <v>136</v>
      </c>
      <c r="C156" s="14" t="s">
        <v>18</v>
      </c>
      <c r="D156" s="18">
        <f>SUM(D157:D160)</f>
        <v>1017.914</v>
      </c>
      <c r="E156" s="18">
        <f t="shared" si="38"/>
        <v>1017.91</v>
      </c>
      <c r="F156" s="18">
        <f t="shared" si="38"/>
        <v>485.01</v>
      </c>
      <c r="G156" s="18">
        <f t="shared" si="32"/>
        <v>47.647443693671562</v>
      </c>
      <c r="H156" s="220" t="s">
        <v>132</v>
      </c>
      <c r="I156" s="188" t="s">
        <v>137</v>
      </c>
      <c r="J156" s="188" t="s">
        <v>42</v>
      </c>
      <c r="K156" s="251" t="s">
        <v>112</v>
      </c>
      <c r="L156" s="188" t="s">
        <v>134</v>
      </c>
      <c r="M156" s="156"/>
    </row>
    <row r="157" spans="1:13" s="8" customFormat="1" ht="20.25" customHeight="1">
      <c r="A157" s="189"/>
      <c r="B157" s="189"/>
      <c r="C157" s="17" t="s">
        <v>21</v>
      </c>
      <c r="D157" s="18">
        <v>1017.914</v>
      </c>
      <c r="E157" s="18">
        <v>1017.91</v>
      </c>
      <c r="F157" s="18">
        <v>485.01</v>
      </c>
      <c r="G157" s="18">
        <f t="shared" si="32"/>
        <v>47.647443693671562</v>
      </c>
      <c r="H157" s="221"/>
      <c r="I157" s="189"/>
      <c r="J157" s="189"/>
      <c r="K157" s="252"/>
      <c r="L157" s="189"/>
      <c r="M157" s="156"/>
    </row>
    <row r="158" spans="1:13" s="8" customFormat="1" ht="20.25" customHeight="1">
      <c r="A158" s="189"/>
      <c r="B158" s="189"/>
      <c r="C158" s="17" t="s">
        <v>23</v>
      </c>
      <c r="D158" s="18">
        <v>0</v>
      </c>
      <c r="E158" s="18">
        <v>0</v>
      </c>
      <c r="F158" s="18">
        <v>0</v>
      </c>
      <c r="G158" s="18">
        <v>0</v>
      </c>
      <c r="H158" s="221"/>
      <c r="I158" s="189"/>
      <c r="J158" s="189"/>
      <c r="K158" s="252"/>
      <c r="L158" s="189"/>
      <c r="M158" s="156"/>
    </row>
    <row r="159" spans="1:13" s="8" customFormat="1" ht="20.25" customHeight="1">
      <c r="A159" s="189"/>
      <c r="B159" s="189"/>
      <c r="C159" s="17" t="s">
        <v>25</v>
      </c>
      <c r="D159" s="18">
        <v>0</v>
      </c>
      <c r="E159" s="18">
        <v>0</v>
      </c>
      <c r="F159" s="18">
        <v>0</v>
      </c>
      <c r="G159" s="18">
        <v>0</v>
      </c>
      <c r="H159" s="221"/>
      <c r="I159" s="189"/>
      <c r="J159" s="189"/>
      <c r="K159" s="252"/>
      <c r="L159" s="189"/>
      <c r="M159" s="156"/>
    </row>
    <row r="160" spans="1:13" s="8" customFormat="1" ht="51" customHeight="1">
      <c r="A160" s="190"/>
      <c r="B160" s="190"/>
      <c r="C160" s="17" t="s">
        <v>27</v>
      </c>
      <c r="D160" s="18">
        <v>0</v>
      </c>
      <c r="E160" s="18">
        <v>0</v>
      </c>
      <c r="F160" s="18">
        <v>0</v>
      </c>
      <c r="G160" s="18">
        <v>0</v>
      </c>
      <c r="H160" s="222"/>
      <c r="I160" s="190"/>
      <c r="J160" s="190"/>
      <c r="K160" s="253"/>
      <c r="L160" s="190"/>
      <c r="M160" s="156"/>
    </row>
    <row r="161" spans="1:13" s="8" customFormat="1" ht="20.25" customHeight="1">
      <c r="A161" s="188" t="s">
        <v>138</v>
      </c>
      <c r="B161" s="188" t="s">
        <v>139</v>
      </c>
      <c r="C161" s="14" t="s">
        <v>18</v>
      </c>
      <c r="D161" s="18">
        <f>SUM(D162:D165)</f>
        <v>6000</v>
      </c>
      <c r="E161" s="18">
        <f t="shared" si="38"/>
        <v>6000</v>
      </c>
      <c r="F161" s="18">
        <f t="shared" si="38"/>
        <v>6000</v>
      </c>
      <c r="G161" s="18">
        <f>F161/D161*100</f>
        <v>100</v>
      </c>
      <c r="H161" s="220" t="s">
        <v>140</v>
      </c>
      <c r="I161" s="220" t="s">
        <v>141</v>
      </c>
      <c r="J161" s="188" t="s">
        <v>49</v>
      </c>
      <c r="K161" s="251" t="s">
        <v>112</v>
      </c>
      <c r="L161" s="188"/>
      <c r="M161" s="156"/>
    </row>
    <row r="162" spans="1:13" s="8" customFormat="1" ht="20.25" customHeight="1">
      <c r="A162" s="189"/>
      <c r="B162" s="189"/>
      <c r="C162" s="17" t="s">
        <v>21</v>
      </c>
      <c r="D162" s="18">
        <f>'[2]на печать'!$F$168</f>
        <v>360</v>
      </c>
      <c r="E162" s="18">
        <v>360</v>
      </c>
      <c r="F162" s="18">
        <v>360</v>
      </c>
      <c r="G162" s="18">
        <f t="shared" si="32"/>
        <v>100</v>
      </c>
      <c r="H162" s="221"/>
      <c r="I162" s="221"/>
      <c r="J162" s="189"/>
      <c r="K162" s="252"/>
      <c r="L162" s="189"/>
      <c r="M162" s="156"/>
    </row>
    <row r="163" spans="1:13" s="8" customFormat="1" ht="20.25" customHeight="1">
      <c r="A163" s="189"/>
      <c r="B163" s="189"/>
      <c r="C163" s="17" t="s">
        <v>23</v>
      </c>
      <c r="D163" s="18">
        <v>5640</v>
      </c>
      <c r="E163" s="18">
        <v>5640</v>
      </c>
      <c r="F163" s="18">
        <v>5640</v>
      </c>
      <c r="G163" s="18">
        <f t="shared" si="32"/>
        <v>100</v>
      </c>
      <c r="H163" s="221"/>
      <c r="I163" s="221"/>
      <c r="J163" s="189"/>
      <c r="K163" s="252"/>
      <c r="L163" s="189"/>
      <c r="M163" s="156"/>
    </row>
    <row r="164" spans="1:13" s="8" customFormat="1" ht="20.25" customHeight="1">
      <c r="A164" s="189"/>
      <c r="B164" s="189"/>
      <c r="C164" s="17" t="s">
        <v>25</v>
      </c>
      <c r="D164" s="18">
        <v>0</v>
      </c>
      <c r="E164" s="18">
        <v>0</v>
      </c>
      <c r="F164" s="18">
        <v>0</v>
      </c>
      <c r="G164" s="23">
        <v>0</v>
      </c>
      <c r="H164" s="221"/>
      <c r="I164" s="221"/>
      <c r="J164" s="189"/>
      <c r="K164" s="252"/>
      <c r="L164" s="189"/>
      <c r="M164" s="156"/>
    </row>
    <row r="165" spans="1:13" s="8" customFormat="1" ht="25.5" customHeight="1">
      <c r="A165" s="190"/>
      <c r="B165" s="190"/>
      <c r="C165" s="17" t="s">
        <v>27</v>
      </c>
      <c r="D165" s="18">
        <v>0</v>
      </c>
      <c r="E165" s="18">
        <v>0</v>
      </c>
      <c r="F165" s="18">
        <v>0</v>
      </c>
      <c r="G165" s="23">
        <v>0</v>
      </c>
      <c r="H165" s="222"/>
      <c r="I165" s="222"/>
      <c r="J165" s="190"/>
      <c r="K165" s="253"/>
      <c r="L165" s="190"/>
      <c r="M165" s="156"/>
    </row>
    <row r="166" spans="1:13" s="8" customFormat="1" ht="21.75" customHeight="1">
      <c r="A166" s="188" t="s">
        <v>142</v>
      </c>
      <c r="B166" s="185" t="s">
        <v>143</v>
      </c>
      <c r="C166" s="14" t="s">
        <v>18</v>
      </c>
      <c r="D166" s="146">
        <f>D167+D168+D170+D169</f>
        <v>4433.6084499999997</v>
      </c>
      <c r="E166" s="146">
        <f>E167+E168+E170+E169</f>
        <v>5222.6725000000006</v>
      </c>
      <c r="F166" s="146">
        <f>F167+F168+F170+F169</f>
        <v>13005.927</v>
      </c>
      <c r="G166" s="18">
        <f t="shared" si="32"/>
        <v>293.34857028252014</v>
      </c>
      <c r="H166" s="188"/>
      <c r="I166" s="154" t="s">
        <v>19</v>
      </c>
      <c r="J166" s="153">
        <f>J167+J168+J169</f>
        <v>4</v>
      </c>
      <c r="K166" s="188" t="s">
        <v>144</v>
      </c>
      <c r="L166" s="194" t="s">
        <v>145</v>
      </c>
      <c r="M166" s="197"/>
    </row>
    <row r="167" spans="1:13" s="8" customFormat="1" ht="12.75" customHeight="1">
      <c r="A167" s="189"/>
      <c r="B167" s="191"/>
      <c r="C167" s="17" t="s">
        <v>21</v>
      </c>
      <c r="D167" s="147">
        <f>D172+D197+D187</f>
        <v>1230.6084499999999</v>
      </c>
      <c r="E167" s="147">
        <f t="shared" ref="E167:F168" si="39">E172+E197+E187</f>
        <v>1225.1725000000001</v>
      </c>
      <c r="F167" s="147">
        <f t="shared" si="39"/>
        <v>1225.1725000000001</v>
      </c>
      <c r="G167" s="18">
        <f t="shared" si="32"/>
        <v>99.558271357554887</v>
      </c>
      <c r="H167" s="189"/>
      <c r="I167" s="154" t="s">
        <v>22</v>
      </c>
      <c r="J167" s="153">
        <f>J172+J197+J187</f>
        <v>4</v>
      </c>
      <c r="K167" s="189"/>
      <c r="L167" s="195"/>
      <c r="M167" s="198"/>
    </row>
    <row r="168" spans="1:13" s="8" customFormat="1" ht="12.75" customHeight="1">
      <c r="A168" s="189"/>
      <c r="B168" s="191"/>
      <c r="C168" s="17" t="s">
        <v>23</v>
      </c>
      <c r="D168" s="147">
        <f>D173+D198+D188</f>
        <v>2131</v>
      </c>
      <c r="E168" s="147">
        <f t="shared" si="39"/>
        <v>2131</v>
      </c>
      <c r="F168" s="147">
        <f t="shared" si="39"/>
        <v>2131</v>
      </c>
      <c r="G168" s="18">
        <f t="shared" si="32"/>
        <v>100</v>
      </c>
      <c r="H168" s="189"/>
      <c r="I168" s="154" t="s">
        <v>24</v>
      </c>
      <c r="J168" s="153">
        <f>J173+J198</f>
        <v>0</v>
      </c>
      <c r="K168" s="189"/>
      <c r="L168" s="195"/>
      <c r="M168" s="198"/>
    </row>
    <row r="169" spans="1:13" s="8" customFormat="1" ht="24" customHeight="1">
      <c r="A169" s="189"/>
      <c r="B169" s="191"/>
      <c r="C169" s="17" t="s">
        <v>25</v>
      </c>
      <c r="D169" s="18">
        <f>D174+D204+D189</f>
        <v>0</v>
      </c>
      <c r="E169" s="18">
        <f t="shared" ref="E169:F170" si="40">E174+E204+E189</f>
        <v>1866.5</v>
      </c>
      <c r="F169" s="18">
        <f t="shared" si="40"/>
        <v>1866.5</v>
      </c>
      <c r="G169" s="18">
        <v>0</v>
      </c>
      <c r="H169" s="189"/>
      <c r="I169" s="154" t="s">
        <v>26</v>
      </c>
      <c r="J169" s="153">
        <f>J174+J199</f>
        <v>0</v>
      </c>
      <c r="K169" s="189"/>
      <c r="L169" s="195"/>
      <c r="M169" s="198"/>
    </row>
    <row r="170" spans="1:13" s="8" customFormat="1" ht="39" customHeight="1">
      <c r="A170" s="190"/>
      <c r="B170" s="192"/>
      <c r="C170" s="17" t="s">
        <v>27</v>
      </c>
      <c r="D170" s="18">
        <f>D175+D205+D190</f>
        <v>1072</v>
      </c>
      <c r="E170" s="18">
        <f t="shared" si="40"/>
        <v>0</v>
      </c>
      <c r="F170" s="18">
        <f t="shared" si="40"/>
        <v>7783.2545</v>
      </c>
      <c r="G170" s="18">
        <f t="shared" si="32"/>
        <v>726.04986007462685</v>
      </c>
      <c r="H170" s="190"/>
      <c r="I170" s="154" t="s">
        <v>28</v>
      </c>
      <c r="J170" s="19">
        <f>(J167+0.5*J168)/J166</f>
        <v>1</v>
      </c>
      <c r="K170" s="190"/>
      <c r="L170" s="196"/>
      <c r="M170" s="199"/>
    </row>
    <row r="171" spans="1:13" s="8" customFormat="1" ht="25.5" customHeight="1">
      <c r="A171" s="188" t="s">
        <v>146</v>
      </c>
      <c r="B171" s="185" t="s">
        <v>147</v>
      </c>
      <c r="C171" s="14" t="s">
        <v>18</v>
      </c>
      <c r="D171" s="21">
        <f t="shared" ref="D171:D175" si="41">D176+D181</f>
        <v>4433.6084499999997</v>
      </c>
      <c r="E171" s="21">
        <f t="shared" ref="E171:E172" si="42">E176+E181</f>
        <v>3356.1724999999997</v>
      </c>
      <c r="F171" s="21">
        <f t="shared" ref="E171:F175" si="43">F176+F181</f>
        <v>11139.427</v>
      </c>
      <c r="G171" s="18">
        <f t="shared" si="32"/>
        <v>251.24967902837702</v>
      </c>
      <c r="H171" s="188"/>
      <c r="I171" s="154" t="s">
        <v>19</v>
      </c>
      <c r="J171" s="35">
        <v>2</v>
      </c>
      <c r="K171" s="188" t="s">
        <v>148</v>
      </c>
      <c r="L171" s="194"/>
      <c r="M171" s="200">
        <v>827</v>
      </c>
    </row>
    <row r="172" spans="1:13" s="8" customFormat="1" ht="12.75" customHeight="1">
      <c r="A172" s="189"/>
      <c r="B172" s="191"/>
      <c r="C172" s="17" t="s">
        <v>21</v>
      </c>
      <c r="D172" s="18">
        <f>D177+D182</f>
        <v>1230.6084499999999</v>
      </c>
      <c r="E172" s="18">
        <f t="shared" si="42"/>
        <v>1225.1725000000001</v>
      </c>
      <c r="F172" s="18">
        <f t="shared" si="43"/>
        <v>1225.1725000000001</v>
      </c>
      <c r="G172" s="18">
        <f t="shared" si="32"/>
        <v>99.558271357554887</v>
      </c>
      <c r="H172" s="189"/>
      <c r="I172" s="154" t="s">
        <v>22</v>
      </c>
      <c r="J172" s="35">
        <v>2</v>
      </c>
      <c r="K172" s="189"/>
      <c r="L172" s="195"/>
      <c r="M172" s="201"/>
    </row>
    <row r="173" spans="1:13" s="8" customFormat="1" ht="12.75" customHeight="1">
      <c r="A173" s="189"/>
      <c r="B173" s="191"/>
      <c r="C173" s="17" t="s">
        <v>23</v>
      </c>
      <c r="D173" s="18">
        <f t="shared" si="41"/>
        <v>2131</v>
      </c>
      <c r="E173" s="18">
        <f t="shared" si="43"/>
        <v>2131</v>
      </c>
      <c r="F173" s="18">
        <f t="shared" si="43"/>
        <v>2131</v>
      </c>
      <c r="G173" s="18">
        <f t="shared" si="32"/>
        <v>100</v>
      </c>
      <c r="H173" s="189"/>
      <c r="I173" s="154" t="s">
        <v>24</v>
      </c>
      <c r="J173" s="35">
        <v>0</v>
      </c>
      <c r="K173" s="189"/>
      <c r="L173" s="195"/>
      <c r="M173" s="201"/>
    </row>
    <row r="174" spans="1:13" s="8" customFormat="1" ht="18" customHeight="1">
      <c r="A174" s="189"/>
      <c r="B174" s="191"/>
      <c r="C174" s="17" t="s">
        <v>25</v>
      </c>
      <c r="D174" s="18">
        <f t="shared" si="41"/>
        <v>0</v>
      </c>
      <c r="E174" s="18">
        <f t="shared" si="43"/>
        <v>0</v>
      </c>
      <c r="F174" s="18">
        <f t="shared" si="43"/>
        <v>0</v>
      </c>
      <c r="G174" s="18">
        <v>0</v>
      </c>
      <c r="H174" s="189"/>
      <c r="I174" s="154" t="s">
        <v>26</v>
      </c>
      <c r="J174" s="35">
        <v>0</v>
      </c>
      <c r="K174" s="189"/>
      <c r="L174" s="195"/>
      <c r="M174" s="201"/>
    </row>
    <row r="175" spans="1:13" s="8" customFormat="1" ht="33.75" customHeight="1">
      <c r="A175" s="190"/>
      <c r="B175" s="192"/>
      <c r="C175" s="17" t="s">
        <v>27</v>
      </c>
      <c r="D175" s="18">
        <f t="shared" si="41"/>
        <v>1072</v>
      </c>
      <c r="E175" s="18">
        <v>0</v>
      </c>
      <c r="F175" s="18">
        <f t="shared" si="43"/>
        <v>7783.2545</v>
      </c>
      <c r="G175" s="18">
        <f t="shared" si="32"/>
        <v>726.04986007462685</v>
      </c>
      <c r="H175" s="190"/>
      <c r="I175" s="154" t="s">
        <v>28</v>
      </c>
      <c r="J175" s="19">
        <f>(J172+0.5*J173)/J171</f>
        <v>1</v>
      </c>
      <c r="K175" s="190"/>
      <c r="L175" s="196"/>
      <c r="M175" s="202"/>
    </row>
    <row r="176" spans="1:13" s="8" customFormat="1" ht="17.25" customHeight="1">
      <c r="A176" s="188" t="s">
        <v>149</v>
      </c>
      <c r="B176" s="185" t="s">
        <v>150</v>
      </c>
      <c r="C176" s="14" t="s">
        <v>18</v>
      </c>
      <c r="D176" s="21">
        <f>SUM(D177:D180)</f>
        <v>4073.4084499999999</v>
      </c>
      <c r="E176" s="21">
        <f>SUM(E177:E180)</f>
        <v>3001.4084499999999</v>
      </c>
      <c r="F176" s="21">
        <f>SUM(F177:F180)</f>
        <v>10784.66295</v>
      </c>
      <c r="G176" s="18">
        <f t="shared" si="32"/>
        <v>264.75771046235252</v>
      </c>
      <c r="H176" s="220" t="s">
        <v>151</v>
      </c>
      <c r="I176" s="188" t="s">
        <v>152</v>
      </c>
      <c r="J176" s="188" t="s">
        <v>49</v>
      </c>
      <c r="K176" s="188" t="s">
        <v>148</v>
      </c>
      <c r="L176" s="188"/>
      <c r="M176" s="200">
        <v>827</v>
      </c>
    </row>
    <row r="177" spans="1:14" s="8" customFormat="1" ht="12.75" customHeight="1">
      <c r="A177" s="189"/>
      <c r="B177" s="191"/>
      <c r="C177" s="17" t="s">
        <v>21</v>
      </c>
      <c r="D177" s="36">
        <v>870.40845000000002</v>
      </c>
      <c r="E177" s="36">
        <v>870.40845000000002</v>
      </c>
      <c r="F177" s="36">
        <v>870.40845000000002</v>
      </c>
      <c r="G177" s="18">
        <f t="shared" si="32"/>
        <v>100</v>
      </c>
      <c r="H177" s="221"/>
      <c r="I177" s="189"/>
      <c r="J177" s="189"/>
      <c r="K177" s="189"/>
      <c r="L177" s="189"/>
      <c r="M177" s="201"/>
      <c r="N177" s="20"/>
    </row>
    <row r="178" spans="1:14" s="8" customFormat="1" ht="12.75" customHeight="1">
      <c r="A178" s="189"/>
      <c r="B178" s="191"/>
      <c r="C178" s="17" t="s">
        <v>23</v>
      </c>
      <c r="D178" s="36">
        <v>2131</v>
      </c>
      <c r="E178" s="36">
        <v>2131</v>
      </c>
      <c r="F178" s="36">
        <v>2131</v>
      </c>
      <c r="G178" s="18">
        <f t="shared" si="32"/>
        <v>100</v>
      </c>
      <c r="H178" s="221"/>
      <c r="I178" s="189"/>
      <c r="J178" s="189"/>
      <c r="K178" s="189"/>
      <c r="L178" s="189"/>
      <c r="M178" s="201"/>
    </row>
    <row r="179" spans="1:14" s="8" customFormat="1" ht="21.75" customHeight="1">
      <c r="A179" s="189"/>
      <c r="B179" s="191"/>
      <c r="C179" s="17" t="s">
        <v>25</v>
      </c>
      <c r="D179" s="18">
        <v>0</v>
      </c>
      <c r="E179" s="18">
        <v>0</v>
      </c>
      <c r="F179" s="18">
        <v>0</v>
      </c>
      <c r="G179" s="18">
        <v>0</v>
      </c>
      <c r="H179" s="221"/>
      <c r="I179" s="189"/>
      <c r="J179" s="189"/>
      <c r="K179" s="189"/>
      <c r="L179" s="189"/>
      <c r="M179" s="201"/>
    </row>
    <row r="180" spans="1:14" s="8" customFormat="1" ht="18" customHeight="1">
      <c r="A180" s="190"/>
      <c r="B180" s="192"/>
      <c r="C180" s="17" t="s">
        <v>27</v>
      </c>
      <c r="D180" s="36">
        <v>1072</v>
      </c>
      <c r="E180" s="36">
        <v>0</v>
      </c>
      <c r="F180" s="36">
        <v>7783.2545</v>
      </c>
      <c r="G180" s="18">
        <f t="shared" si="32"/>
        <v>726.04986007462685</v>
      </c>
      <c r="H180" s="222"/>
      <c r="I180" s="190"/>
      <c r="J180" s="190"/>
      <c r="K180" s="190"/>
      <c r="L180" s="190"/>
      <c r="M180" s="202"/>
    </row>
    <row r="181" spans="1:14" s="8" customFormat="1" ht="18" customHeight="1">
      <c r="A181" s="188" t="s">
        <v>153</v>
      </c>
      <c r="B181" s="185" t="s">
        <v>154</v>
      </c>
      <c r="C181" s="14" t="s">
        <v>18</v>
      </c>
      <c r="D181" s="21">
        <f>SUM(D182:D185)</f>
        <v>360.2</v>
      </c>
      <c r="E181" s="21">
        <f>SUM(E182:E185)</f>
        <v>354.76405</v>
      </c>
      <c r="F181" s="21">
        <f>SUM(F182:F185)</f>
        <v>354.76405</v>
      </c>
      <c r="G181" s="18">
        <f>SUM(F181)/D181*100</f>
        <v>98.490852304275407</v>
      </c>
      <c r="H181" s="220" t="s">
        <v>151</v>
      </c>
      <c r="I181" s="188" t="s">
        <v>152</v>
      </c>
      <c r="J181" s="188" t="s">
        <v>49</v>
      </c>
      <c r="K181" s="188" t="s">
        <v>148</v>
      </c>
      <c r="L181" s="188"/>
      <c r="M181" s="156"/>
    </row>
    <row r="182" spans="1:14" s="8" customFormat="1" ht="18" customHeight="1">
      <c r="A182" s="189"/>
      <c r="B182" s="191"/>
      <c r="C182" s="17" t="s">
        <v>21</v>
      </c>
      <c r="D182" s="36">
        <v>360.2</v>
      </c>
      <c r="E182" s="36">
        <v>354.76405</v>
      </c>
      <c r="F182" s="36">
        <v>354.76405</v>
      </c>
      <c r="G182" s="18">
        <f t="shared" si="32"/>
        <v>98.490852304275407</v>
      </c>
      <c r="H182" s="221"/>
      <c r="I182" s="189"/>
      <c r="J182" s="189"/>
      <c r="K182" s="189"/>
      <c r="L182" s="189"/>
      <c r="M182" s="156"/>
    </row>
    <row r="183" spans="1:14" s="8" customFormat="1" ht="18" customHeight="1">
      <c r="A183" s="189"/>
      <c r="B183" s="191"/>
      <c r="C183" s="17" t="s">
        <v>23</v>
      </c>
      <c r="D183" s="18">
        <v>0</v>
      </c>
      <c r="E183" s="18">
        <v>0</v>
      </c>
      <c r="F183" s="18">
        <v>0</v>
      </c>
      <c r="G183" s="18">
        <v>0</v>
      </c>
      <c r="H183" s="221"/>
      <c r="I183" s="189"/>
      <c r="J183" s="189"/>
      <c r="K183" s="189"/>
      <c r="L183" s="189"/>
      <c r="M183" s="156">
        <v>827</v>
      </c>
    </row>
    <row r="184" spans="1:14" s="8" customFormat="1" ht="18" customHeight="1">
      <c r="A184" s="189"/>
      <c r="B184" s="191"/>
      <c r="C184" s="17" t="s">
        <v>25</v>
      </c>
      <c r="D184" s="18">
        <v>0</v>
      </c>
      <c r="E184" s="18">
        <v>0</v>
      </c>
      <c r="F184" s="18">
        <v>0</v>
      </c>
      <c r="G184" s="18">
        <v>0</v>
      </c>
      <c r="H184" s="221"/>
      <c r="I184" s="189"/>
      <c r="J184" s="189"/>
      <c r="K184" s="189"/>
      <c r="L184" s="189"/>
      <c r="M184" s="156"/>
    </row>
    <row r="185" spans="1:14" s="8" customFormat="1" ht="18" customHeight="1">
      <c r="A185" s="190"/>
      <c r="B185" s="192"/>
      <c r="C185" s="17" t="s">
        <v>27</v>
      </c>
      <c r="D185" s="18">
        <v>0</v>
      </c>
      <c r="E185" s="18">
        <v>0</v>
      </c>
      <c r="F185" s="18">
        <v>0</v>
      </c>
      <c r="G185" s="18">
        <v>0</v>
      </c>
      <c r="H185" s="222"/>
      <c r="I185" s="190"/>
      <c r="J185" s="190"/>
      <c r="K185" s="190"/>
      <c r="L185" s="190"/>
      <c r="M185" s="157"/>
    </row>
    <row r="186" spans="1:14" s="8" customFormat="1" ht="18" customHeight="1">
      <c r="A186" s="337" t="s">
        <v>620</v>
      </c>
      <c r="B186" s="334" t="s">
        <v>621</v>
      </c>
      <c r="C186" s="14" t="s">
        <v>18</v>
      </c>
      <c r="D186" s="21">
        <f>SUM(D187:D190)</f>
        <v>0</v>
      </c>
      <c r="E186" s="21">
        <f>SUM(E187:E190)</f>
        <v>1866.5</v>
      </c>
      <c r="F186" s="21">
        <f>SUM(F187:F190)</f>
        <v>1866.5</v>
      </c>
      <c r="G186" s="18">
        <v>0</v>
      </c>
      <c r="H186" s="343"/>
      <c r="I186" s="154" t="s">
        <v>19</v>
      </c>
      <c r="J186" s="153">
        <f>J187+J188+J189</f>
        <v>1</v>
      </c>
      <c r="K186" s="188" t="s">
        <v>627</v>
      </c>
      <c r="L186" s="188"/>
      <c r="M186" s="333"/>
    </row>
    <row r="187" spans="1:14" s="8" customFormat="1" ht="18" customHeight="1">
      <c r="A187" s="338"/>
      <c r="B187" s="335"/>
      <c r="C187" s="17" t="s">
        <v>21</v>
      </c>
      <c r="D187" s="18">
        <f>D192</f>
        <v>0</v>
      </c>
      <c r="E187" s="18">
        <f t="shared" ref="E187:F187" si="44">E192</f>
        <v>0</v>
      </c>
      <c r="F187" s="18">
        <f t="shared" si="44"/>
        <v>0</v>
      </c>
      <c r="G187" s="18">
        <v>0</v>
      </c>
      <c r="H187" s="226"/>
      <c r="I187" s="154" t="s">
        <v>22</v>
      </c>
      <c r="J187" s="153">
        <v>1</v>
      </c>
      <c r="K187" s="189"/>
      <c r="L187" s="189"/>
      <c r="M187" s="333"/>
    </row>
    <row r="188" spans="1:14" s="8" customFormat="1" ht="18" customHeight="1">
      <c r="A188" s="338"/>
      <c r="B188" s="335"/>
      <c r="C188" s="17" t="s">
        <v>23</v>
      </c>
      <c r="D188" s="18">
        <f>D193</f>
        <v>0</v>
      </c>
      <c r="E188" s="18">
        <f t="shared" ref="E188:F188" si="45">E193</f>
        <v>0</v>
      </c>
      <c r="F188" s="18">
        <f t="shared" si="45"/>
        <v>0</v>
      </c>
      <c r="G188" s="18">
        <v>0</v>
      </c>
      <c r="H188" s="226"/>
      <c r="I188" s="154" t="s">
        <v>24</v>
      </c>
      <c r="J188" s="153">
        <v>0</v>
      </c>
      <c r="K188" s="189"/>
      <c r="L188" s="189"/>
      <c r="M188" s="333"/>
    </row>
    <row r="189" spans="1:14" s="8" customFormat="1" ht="18" customHeight="1">
      <c r="A189" s="338"/>
      <c r="B189" s="335"/>
      <c r="C189" s="17" t="s">
        <v>25</v>
      </c>
      <c r="D189" s="18">
        <f t="shared" ref="D189:F190" si="46">D194</f>
        <v>0</v>
      </c>
      <c r="E189" s="18">
        <f t="shared" si="46"/>
        <v>1866.5</v>
      </c>
      <c r="F189" s="18">
        <f t="shared" si="46"/>
        <v>1866.5</v>
      </c>
      <c r="G189" s="18">
        <v>0</v>
      </c>
      <c r="H189" s="226"/>
      <c r="I189" s="154" t="s">
        <v>26</v>
      </c>
      <c r="J189" s="153">
        <v>0</v>
      </c>
      <c r="K189" s="189"/>
      <c r="L189" s="189"/>
      <c r="M189" s="333"/>
    </row>
    <row r="190" spans="1:14" s="8" customFormat="1" ht="18" customHeight="1">
      <c r="A190" s="339"/>
      <c r="B190" s="336"/>
      <c r="C190" s="17" t="s">
        <v>27</v>
      </c>
      <c r="D190" s="18">
        <f t="shared" si="46"/>
        <v>0</v>
      </c>
      <c r="E190" s="18">
        <f t="shared" si="46"/>
        <v>0</v>
      </c>
      <c r="F190" s="18">
        <f t="shared" si="46"/>
        <v>0</v>
      </c>
      <c r="G190" s="18">
        <v>0</v>
      </c>
      <c r="H190" s="227"/>
      <c r="I190" s="154" t="s">
        <v>28</v>
      </c>
      <c r="J190" s="153">
        <f>(J187+(0.5*J188))/J186%</f>
        <v>100</v>
      </c>
      <c r="K190" s="190"/>
      <c r="L190" s="189"/>
      <c r="M190" s="333"/>
    </row>
    <row r="191" spans="1:14" s="8" customFormat="1" ht="18" customHeight="1">
      <c r="A191" s="340" t="s">
        <v>623</v>
      </c>
      <c r="B191" s="334" t="s">
        <v>624</v>
      </c>
      <c r="C191" s="14" t="s">
        <v>18</v>
      </c>
      <c r="D191" s="21">
        <f>SUM(D192:D195)</f>
        <v>0</v>
      </c>
      <c r="E191" s="21">
        <f>SUM(E192:E195)</f>
        <v>1866.5</v>
      </c>
      <c r="F191" s="21">
        <f>SUM(F192:F195)</f>
        <v>1866.5</v>
      </c>
      <c r="G191" s="18">
        <v>0</v>
      </c>
      <c r="H191" s="188" t="s">
        <v>625</v>
      </c>
      <c r="I191" s="188" t="s">
        <v>613</v>
      </c>
      <c r="J191" s="188" t="s">
        <v>49</v>
      </c>
      <c r="K191" s="188" t="s">
        <v>626</v>
      </c>
      <c r="L191" s="207" t="s">
        <v>630</v>
      </c>
      <c r="M191" s="200">
        <v>827</v>
      </c>
    </row>
    <row r="192" spans="1:14" s="8" customFormat="1" ht="18" customHeight="1">
      <c r="A192" s="341"/>
      <c r="B192" s="335"/>
      <c r="C192" s="17" t="s">
        <v>21</v>
      </c>
      <c r="D192" s="18">
        <v>0</v>
      </c>
      <c r="E192" s="18">
        <v>0</v>
      </c>
      <c r="F192" s="18">
        <v>0</v>
      </c>
      <c r="G192" s="18">
        <v>0</v>
      </c>
      <c r="H192" s="344"/>
      <c r="I192" s="189"/>
      <c r="J192" s="189"/>
      <c r="K192" s="189"/>
      <c r="L192" s="207"/>
      <c r="M192" s="201"/>
    </row>
    <row r="193" spans="1:13" s="8" customFormat="1" ht="18" customHeight="1">
      <c r="A193" s="341"/>
      <c r="B193" s="335"/>
      <c r="C193" s="17" t="s">
        <v>23</v>
      </c>
      <c r="D193" s="18">
        <f t="shared" ref="D193:F193" si="47">D198</f>
        <v>0</v>
      </c>
      <c r="E193" s="18">
        <f t="shared" si="47"/>
        <v>0</v>
      </c>
      <c r="F193" s="18">
        <f t="shared" si="47"/>
        <v>0</v>
      </c>
      <c r="G193" s="18">
        <v>0</v>
      </c>
      <c r="H193" s="344"/>
      <c r="I193" s="189"/>
      <c r="J193" s="189"/>
      <c r="K193" s="189"/>
      <c r="L193" s="207"/>
      <c r="M193" s="201"/>
    </row>
    <row r="194" spans="1:13" s="8" customFormat="1" ht="18" customHeight="1">
      <c r="A194" s="341"/>
      <c r="B194" s="335"/>
      <c r="C194" s="17" t="s">
        <v>25</v>
      </c>
      <c r="D194" s="18">
        <f t="shared" ref="D194" si="48">D199</f>
        <v>0</v>
      </c>
      <c r="E194" s="18">
        <v>1866.5</v>
      </c>
      <c r="F194" s="18">
        <v>1866.5</v>
      </c>
      <c r="G194" s="18">
        <v>0</v>
      </c>
      <c r="H194" s="344"/>
      <c r="I194" s="189"/>
      <c r="J194" s="189"/>
      <c r="K194" s="189"/>
      <c r="L194" s="207"/>
      <c r="M194" s="201"/>
    </row>
    <row r="195" spans="1:13" s="8" customFormat="1" ht="18" customHeight="1">
      <c r="A195" s="342"/>
      <c r="B195" s="336"/>
      <c r="C195" s="17" t="s">
        <v>27</v>
      </c>
      <c r="D195" s="18">
        <f t="shared" ref="D195:F195" si="49">D200</f>
        <v>0</v>
      </c>
      <c r="E195" s="18">
        <f t="shared" si="49"/>
        <v>0</v>
      </c>
      <c r="F195" s="18">
        <f t="shared" si="49"/>
        <v>0</v>
      </c>
      <c r="G195" s="18">
        <v>0</v>
      </c>
      <c r="H195" s="345"/>
      <c r="I195" s="190"/>
      <c r="J195" s="190"/>
      <c r="K195" s="190"/>
      <c r="L195" s="207"/>
      <c r="M195" s="202"/>
    </row>
    <row r="196" spans="1:13" s="8" customFormat="1" ht="21" customHeight="1">
      <c r="A196" s="188" t="s">
        <v>155</v>
      </c>
      <c r="B196" s="185" t="s">
        <v>156</v>
      </c>
      <c r="C196" s="14" t="s">
        <v>18</v>
      </c>
      <c r="D196" s="21">
        <f>SUM(D197:D200)</f>
        <v>0</v>
      </c>
      <c r="E196" s="21">
        <f>SUM(E197:E200)</f>
        <v>0</v>
      </c>
      <c r="F196" s="21">
        <f>SUM(F197:F200)</f>
        <v>0</v>
      </c>
      <c r="G196" s="18">
        <v>0</v>
      </c>
      <c r="H196" s="188"/>
      <c r="I196" s="154" t="s">
        <v>19</v>
      </c>
      <c r="J196" s="153">
        <f>J197+J198+J199</f>
        <v>1</v>
      </c>
      <c r="K196" s="188" t="s">
        <v>157</v>
      </c>
      <c r="L196" s="188"/>
      <c r="M196" s="188"/>
    </row>
    <row r="197" spans="1:13" s="8" customFormat="1" ht="21" customHeight="1">
      <c r="A197" s="189"/>
      <c r="B197" s="191"/>
      <c r="C197" s="17" t="s">
        <v>21</v>
      </c>
      <c r="D197" s="18">
        <v>0</v>
      </c>
      <c r="E197" s="18">
        <v>0</v>
      </c>
      <c r="F197" s="18">
        <v>0</v>
      </c>
      <c r="G197" s="18">
        <v>0</v>
      </c>
      <c r="H197" s="189"/>
      <c r="I197" s="154" t="s">
        <v>22</v>
      </c>
      <c r="J197" s="153">
        <v>1</v>
      </c>
      <c r="K197" s="189"/>
      <c r="L197" s="189"/>
      <c r="M197" s="189"/>
    </row>
    <row r="198" spans="1:13" s="8" customFormat="1" ht="21" customHeight="1">
      <c r="A198" s="189"/>
      <c r="B198" s="191"/>
      <c r="C198" s="17" t="s">
        <v>23</v>
      </c>
      <c r="D198" s="18">
        <v>0</v>
      </c>
      <c r="E198" s="18">
        <v>0</v>
      </c>
      <c r="F198" s="18">
        <v>0</v>
      </c>
      <c r="G198" s="18">
        <v>0</v>
      </c>
      <c r="H198" s="189"/>
      <c r="I198" s="154" t="s">
        <v>24</v>
      </c>
      <c r="J198" s="153">
        <v>0</v>
      </c>
      <c r="K198" s="189"/>
      <c r="L198" s="189"/>
      <c r="M198" s="189"/>
    </row>
    <row r="199" spans="1:13" s="8" customFormat="1" ht="21" customHeight="1">
      <c r="A199" s="189"/>
      <c r="B199" s="191"/>
      <c r="C199" s="17" t="s">
        <v>25</v>
      </c>
      <c r="D199" s="18">
        <v>0</v>
      </c>
      <c r="E199" s="18">
        <v>0</v>
      </c>
      <c r="F199" s="18">
        <v>0</v>
      </c>
      <c r="G199" s="18">
        <v>0</v>
      </c>
      <c r="H199" s="189"/>
      <c r="I199" s="154" t="s">
        <v>26</v>
      </c>
      <c r="J199" s="153">
        <v>0</v>
      </c>
      <c r="K199" s="189"/>
      <c r="L199" s="189"/>
      <c r="M199" s="189"/>
    </row>
    <row r="200" spans="1:13" s="8" customFormat="1" ht="21" customHeight="1">
      <c r="A200" s="190"/>
      <c r="B200" s="192"/>
      <c r="C200" s="17" t="s">
        <v>27</v>
      </c>
      <c r="D200" s="18">
        <v>0</v>
      </c>
      <c r="E200" s="18">
        <v>0</v>
      </c>
      <c r="F200" s="18">
        <v>0</v>
      </c>
      <c r="G200" s="18">
        <v>0</v>
      </c>
      <c r="H200" s="190"/>
      <c r="I200" s="154" t="s">
        <v>28</v>
      </c>
      <c r="J200" s="153">
        <f>(J197+(0.5*J198))/J196%</f>
        <v>100</v>
      </c>
      <c r="K200" s="190"/>
      <c r="L200" s="190"/>
      <c r="M200" s="190"/>
    </row>
    <row r="201" spans="1:13" s="8" customFormat="1" ht="21.75" customHeight="1">
      <c r="A201" s="254" t="s">
        <v>158</v>
      </c>
      <c r="B201" s="185" t="s">
        <v>159</v>
      </c>
      <c r="C201" s="14" t="s">
        <v>18</v>
      </c>
      <c r="D201" s="21">
        <f>SUM(D202:D205)</f>
        <v>0</v>
      </c>
      <c r="E201" s="21">
        <f>SUM(E202:E205)</f>
        <v>0</v>
      </c>
      <c r="F201" s="21">
        <f>SUM(F202:F205)</f>
        <v>0</v>
      </c>
      <c r="G201" s="18">
        <v>0</v>
      </c>
      <c r="H201" s="188" t="s">
        <v>160</v>
      </c>
      <c r="I201" s="188" t="s">
        <v>161</v>
      </c>
      <c r="J201" s="188" t="s">
        <v>49</v>
      </c>
      <c r="K201" s="188" t="s">
        <v>157</v>
      </c>
      <c r="L201" s="188"/>
      <c r="M201" s="188">
        <v>827</v>
      </c>
    </row>
    <row r="202" spans="1:13" s="8" customFormat="1" ht="18" customHeight="1">
      <c r="A202" s="255"/>
      <c r="B202" s="191"/>
      <c r="C202" s="17" t="s">
        <v>21</v>
      </c>
      <c r="D202" s="18">
        <v>0</v>
      </c>
      <c r="E202" s="18">
        <v>0</v>
      </c>
      <c r="F202" s="18">
        <v>0</v>
      </c>
      <c r="G202" s="18">
        <v>0</v>
      </c>
      <c r="H202" s="189"/>
      <c r="I202" s="189"/>
      <c r="J202" s="189"/>
      <c r="K202" s="189"/>
      <c r="L202" s="189"/>
      <c r="M202" s="189"/>
    </row>
    <row r="203" spans="1:13" s="8" customFormat="1" ht="18" customHeight="1">
      <c r="A203" s="255"/>
      <c r="B203" s="191"/>
      <c r="C203" s="17" t="s">
        <v>23</v>
      </c>
      <c r="D203" s="18">
        <f t="shared" ref="D203:F205" si="50">D208</f>
        <v>0</v>
      </c>
      <c r="E203" s="18">
        <f t="shared" si="50"/>
        <v>0</v>
      </c>
      <c r="F203" s="18">
        <f t="shared" si="50"/>
        <v>0</v>
      </c>
      <c r="G203" s="18">
        <v>0</v>
      </c>
      <c r="H203" s="189"/>
      <c r="I203" s="189"/>
      <c r="J203" s="189"/>
      <c r="K203" s="189"/>
      <c r="L203" s="189"/>
      <c r="M203" s="189"/>
    </row>
    <row r="204" spans="1:13" s="8" customFormat="1" ht="18" customHeight="1">
      <c r="A204" s="255"/>
      <c r="B204" s="191"/>
      <c r="C204" s="17" t="s">
        <v>25</v>
      </c>
      <c r="D204" s="18">
        <f t="shared" si="50"/>
        <v>0</v>
      </c>
      <c r="E204" s="18">
        <f t="shared" si="50"/>
        <v>0</v>
      </c>
      <c r="F204" s="18">
        <f t="shared" si="50"/>
        <v>0</v>
      </c>
      <c r="G204" s="18">
        <v>0</v>
      </c>
      <c r="H204" s="189"/>
      <c r="I204" s="189"/>
      <c r="J204" s="189"/>
      <c r="K204" s="189"/>
      <c r="L204" s="189"/>
      <c r="M204" s="189"/>
    </row>
    <row r="205" spans="1:13" s="8" customFormat="1" ht="42" customHeight="1">
      <c r="A205" s="256"/>
      <c r="B205" s="192"/>
      <c r="C205" s="17" t="s">
        <v>27</v>
      </c>
      <c r="D205" s="18">
        <f t="shared" si="50"/>
        <v>0</v>
      </c>
      <c r="E205" s="18">
        <f t="shared" si="50"/>
        <v>0</v>
      </c>
      <c r="F205" s="18">
        <f t="shared" si="50"/>
        <v>0</v>
      </c>
      <c r="G205" s="18">
        <v>0</v>
      </c>
      <c r="H205" s="190"/>
      <c r="I205" s="190"/>
      <c r="J205" s="190"/>
      <c r="K205" s="190"/>
      <c r="L205" s="190"/>
      <c r="M205" s="190"/>
    </row>
    <row r="206" spans="1:13" ht="27" customHeight="1">
      <c r="A206" s="272" t="s">
        <v>162</v>
      </c>
      <c r="B206" s="273" t="s">
        <v>163</v>
      </c>
      <c r="C206" s="11" t="s">
        <v>18</v>
      </c>
      <c r="D206" s="37">
        <v>168099.52979999999</v>
      </c>
      <c r="E206" s="37">
        <v>148207.22800999999</v>
      </c>
      <c r="F206" s="37">
        <v>148207.22800999999</v>
      </c>
      <c r="G206" s="38">
        <v>88.166354888876072</v>
      </c>
      <c r="H206" s="188"/>
      <c r="I206" s="39" t="s">
        <v>19</v>
      </c>
      <c r="J206" s="39">
        <v>16</v>
      </c>
      <c r="K206" s="257" t="s">
        <v>31</v>
      </c>
      <c r="L206" s="206"/>
      <c r="M206" s="206">
        <v>826</v>
      </c>
    </row>
    <row r="207" spans="1:13" ht="22.5" customHeight="1">
      <c r="A207" s="270"/>
      <c r="B207" s="270"/>
      <c r="C207" s="12" t="s">
        <v>21</v>
      </c>
      <c r="D207" s="40">
        <v>168099.52979999999</v>
      </c>
      <c r="E207" s="40">
        <v>148207.22800999999</v>
      </c>
      <c r="F207" s="40">
        <v>148207.22800999999</v>
      </c>
      <c r="G207" s="38">
        <v>88.166354888876072</v>
      </c>
      <c r="H207" s="270"/>
      <c r="I207" s="39" t="s">
        <v>22</v>
      </c>
      <c r="J207" s="39">
        <v>13</v>
      </c>
      <c r="K207" s="258"/>
      <c r="L207" s="266"/>
      <c r="M207" s="266"/>
    </row>
    <row r="208" spans="1:13" ht="15" customHeight="1">
      <c r="A208" s="270"/>
      <c r="B208" s="270"/>
      <c r="C208" s="12" t="s">
        <v>23</v>
      </c>
      <c r="D208" s="41">
        <v>0</v>
      </c>
      <c r="E208" s="41">
        <v>0</v>
      </c>
      <c r="F208" s="41">
        <v>0</v>
      </c>
      <c r="G208" s="34">
        <v>0</v>
      </c>
      <c r="H208" s="270"/>
      <c r="I208" s="39" t="s">
        <v>24</v>
      </c>
      <c r="J208" s="39">
        <v>3</v>
      </c>
      <c r="K208" s="258"/>
      <c r="L208" s="266"/>
      <c r="M208" s="266"/>
    </row>
    <row r="209" spans="1:13" ht="15" customHeight="1">
      <c r="A209" s="270"/>
      <c r="B209" s="270"/>
      <c r="C209" s="12" t="s">
        <v>25</v>
      </c>
      <c r="D209" s="41">
        <v>0</v>
      </c>
      <c r="E209" s="41">
        <v>0</v>
      </c>
      <c r="F209" s="41">
        <v>0</v>
      </c>
      <c r="G209" s="34">
        <v>0</v>
      </c>
      <c r="H209" s="270"/>
      <c r="I209" s="39" t="s">
        <v>26</v>
      </c>
      <c r="J209" s="39">
        <v>0</v>
      </c>
      <c r="K209" s="258"/>
      <c r="L209" s="266"/>
      <c r="M209" s="266"/>
    </row>
    <row r="210" spans="1:13" ht="26.25" customHeight="1">
      <c r="A210" s="271"/>
      <c r="B210" s="271"/>
      <c r="C210" s="12" t="s">
        <v>27</v>
      </c>
      <c r="D210" s="41">
        <v>0</v>
      </c>
      <c r="E210" s="41">
        <v>0</v>
      </c>
      <c r="F210" s="41">
        <v>0</v>
      </c>
      <c r="G210" s="34">
        <v>0</v>
      </c>
      <c r="H210" s="271"/>
      <c r="I210" s="39" t="s">
        <v>28</v>
      </c>
      <c r="J210" s="42">
        <v>0.90625</v>
      </c>
      <c r="K210" s="259"/>
      <c r="L210" s="266"/>
      <c r="M210" s="266"/>
    </row>
    <row r="211" spans="1:13" ht="30" customHeight="1">
      <c r="A211" s="257" t="s">
        <v>164</v>
      </c>
      <c r="B211" s="267" t="s">
        <v>165</v>
      </c>
      <c r="C211" s="11" t="s">
        <v>18</v>
      </c>
      <c r="D211" s="21">
        <v>0</v>
      </c>
      <c r="E211" s="21">
        <v>0</v>
      </c>
      <c r="F211" s="21">
        <v>0</v>
      </c>
      <c r="G211" s="34">
        <v>0</v>
      </c>
      <c r="H211" s="257"/>
      <c r="I211" s="43" t="s">
        <v>19</v>
      </c>
      <c r="J211" s="43">
        <v>6</v>
      </c>
      <c r="K211" s="257" t="s">
        <v>31</v>
      </c>
      <c r="L211" s="206"/>
      <c r="M211" s="188">
        <v>826</v>
      </c>
    </row>
    <row r="212" spans="1:13" ht="15" customHeight="1">
      <c r="A212" s="258"/>
      <c r="B212" s="268"/>
      <c r="C212" s="12" t="s">
        <v>21</v>
      </c>
      <c r="D212" s="41">
        <v>0</v>
      </c>
      <c r="E212" s="41">
        <v>0</v>
      </c>
      <c r="F212" s="41">
        <v>0</v>
      </c>
      <c r="G212" s="34">
        <v>0</v>
      </c>
      <c r="H212" s="270"/>
      <c r="I212" s="43" t="s">
        <v>22</v>
      </c>
      <c r="J212" s="43">
        <v>6</v>
      </c>
      <c r="K212" s="258"/>
      <c r="L212" s="266"/>
      <c r="M212" s="189"/>
    </row>
    <row r="213" spans="1:13" ht="15" customHeight="1">
      <c r="A213" s="258"/>
      <c r="B213" s="268"/>
      <c r="C213" s="12" t="s">
        <v>23</v>
      </c>
      <c r="D213" s="41">
        <v>0</v>
      </c>
      <c r="E213" s="41">
        <v>0</v>
      </c>
      <c r="F213" s="41">
        <v>0</v>
      </c>
      <c r="G213" s="34">
        <v>0</v>
      </c>
      <c r="H213" s="270"/>
      <c r="I213" s="43" t="s">
        <v>24</v>
      </c>
      <c r="J213" s="43">
        <v>0</v>
      </c>
      <c r="K213" s="258"/>
      <c r="L213" s="266"/>
      <c r="M213" s="189"/>
    </row>
    <row r="214" spans="1:13" ht="21" customHeight="1">
      <c r="A214" s="258"/>
      <c r="B214" s="268"/>
      <c r="C214" s="12" t="s">
        <v>25</v>
      </c>
      <c r="D214" s="41">
        <v>0</v>
      </c>
      <c r="E214" s="41">
        <v>0</v>
      </c>
      <c r="F214" s="41">
        <v>0</v>
      </c>
      <c r="G214" s="34">
        <v>0</v>
      </c>
      <c r="H214" s="270"/>
      <c r="I214" s="43" t="s">
        <v>26</v>
      </c>
      <c r="J214" s="43">
        <v>0</v>
      </c>
      <c r="K214" s="258"/>
      <c r="L214" s="266"/>
      <c r="M214" s="189"/>
    </row>
    <row r="215" spans="1:13" ht="15" customHeight="1">
      <c r="A215" s="259"/>
      <c r="B215" s="269"/>
      <c r="C215" s="12" t="s">
        <v>27</v>
      </c>
      <c r="D215" s="41">
        <v>0</v>
      </c>
      <c r="E215" s="41">
        <v>0</v>
      </c>
      <c r="F215" s="41">
        <v>0</v>
      </c>
      <c r="G215" s="34">
        <v>0</v>
      </c>
      <c r="H215" s="271"/>
      <c r="I215" s="43" t="s">
        <v>28</v>
      </c>
      <c r="J215" s="44">
        <v>1</v>
      </c>
      <c r="K215" s="259"/>
      <c r="L215" s="266"/>
      <c r="M215" s="190"/>
    </row>
    <row r="216" spans="1:13" ht="37.5" customHeight="1">
      <c r="A216" s="257" t="s">
        <v>166</v>
      </c>
      <c r="B216" s="260" t="s">
        <v>167</v>
      </c>
      <c r="C216" s="11" t="s">
        <v>18</v>
      </c>
      <c r="D216" s="21">
        <v>0</v>
      </c>
      <c r="E216" s="21">
        <v>0</v>
      </c>
      <c r="F216" s="21">
        <v>0</v>
      </c>
      <c r="G216" s="45">
        <v>0</v>
      </c>
      <c r="H216" s="263" t="s">
        <v>168</v>
      </c>
      <c r="I216" s="188" t="s">
        <v>169</v>
      </c>
      <c r="J216" s="206" t="s">
        <v>49</v>
      </c>
      <c r="K216" s="257" t="s">
        <v>31</v>
      </c>
      <c r="L216" s="206"/>
      <c r="M216" s="206">
        <v>826</v>
      </c>
    </row>
    <row r="217" spans="1:13" ht="35.25" customHeight="1">
      <c r="A217" s="258"/>
      <c r="B217" s="261"/>
      <c r="C217" s="12" t="s">
        <v>21</v>
      </c>
      <c r="D217" s="41">
        <v>0</v>
      </c>
      <c r="E217" s="41">
        <v>0</v>
      </c>
      <c r="F217" s="41">
        <v>0</v>
      </c>
      <c r="G217" s="46">
        <v>0</v>
      </c>
      <c r="H217" s="264"/>
      <c r="I217" s="189"/>
      <c r="J217" s="206"/>
      <c r="K217" s="258"/>
      <c r="L217" s="266"/>
      <c r="M217" s="266"/>
    </row>
    <row r="218" spans="1:13" ht="29.25" customHeight="1">
      <c r="A218" s="258"/>
      <c r="B218" s="261"/>
      <c r="C218" s="12" t="s">
        <v>23</v>
      </c>
      <c r="D218" s="41">
        <v>0</v>
      </c>
      <c r="E218" s="41">
        <v>0</v>
      </c>
      <c r="F218" s="41">
        <v>0</v>
      </c>
      <c r="G218" s="46">
        <v>0</v>
      </c>
      <c r="H218" s="264"/>
      <c r="I218" s="189"/>
      <c r="J218" s="206"/>
      <c r="K218" s="258"/>
      <c r="L218" s="266"/>
      <c r="M218" s="266"/>
    </row>
    <row r="219" spans="1:13" ht="48" customHeight="1">
      <c r="A219" s="258"/>
      <c r="B219" s="261"/>
      <c r="C219" s="12" t="s">
        <v>25</v>
      </c>
      <c r="D219" s="41">
        <v>0</v>
      </c>
      <c r="E219" s="41">
        <v>0</v>
      </c>
      <c r="F219" s="41">
        <v>0</v>
      </c>
      <c r="G219" s="46">
        <v>0</v>
      </c>
      <c r="H219" s="264"/>
      <c r="I219" s="189"/>
      <c r="J219" s="206"/>
      <c r="K219" s="258"/>
      <c r="L219" s="266"/>
      <c r="M219" s="266"/>
    </row>
    <row r="220" spans="1:13" ht="79.5" hidden="1" customHeight="1">
      <c r="A220" s="259"/>
      <c r="B220" s="262"/>
      <c r="C220" s="12" t="s">
        <v>27</v>
      </c>
      <c r="D220" s="41">
        <v>0</v>
      </c>
      <c r="E220" s="41">
        <v>0</v>
      </c>
      <c r="F220" s="41">
        <v>0</v>
      </c>
      <c r="G220" s="46">
        <v>0</v>
      </c>
      <c r="H220" s="265"/>
      <c r="I220" s="190"/>
      <c r="J220" s="206"/>
      <c r="K220" s="259"/>
      <c r="L220" s="266"/>
      <c r="M220" s="266"/>
    </row>
    <row r="221" spans="1:13" ht="20.25" customHeight="1">
      <c r="A221" s="257" t="s">
        <v>170</v>
      </c>
      <c r="B221" s="260" t="s">
        <v>171</v>
      </c>
      <c r="C221" s="11" t="s">
        <v>18</v>
      </c>
      <c r="D221" s="21">
        <v>0</v>
      </c>
      <c r="E221" s="21">
        <v>0</v>
      </c>
      <c r="F221" s="21">
        <v>0</v>
      </c>
      <c r="G221" s="45">
        <v>0</v>
      </c>
      <c r="H221" s="220" t="s">
        <v>172</v>
      </c>
      <c r="I221" s="188" t="s">
        <v>173</v>
      </c>
      <c r="J221" s="206" t="s">
        <v>49</v>
      </c>
      <c r="K221" s="257" t="s">
        <v>31</v>
      </c>
      <c r="L221" s="274"/>
      <c r="M221" s="206">
        <v>826</v>
      </c>
    </row>
    <row r="222" spans="1:13" ht="15" customHeight="1">
      <c r="A222" s="258"/>
      <c r="B222" s="261"/>
      <c r="C222" s="12" t="s">
        <v>21</v>
      </c>
      <c r="D222" s="41">
        <v>0</v>
      </c>
      <c r="E222" s="41">
        <v>0</v>
      </c>
      <c r="F222" s="41">
        <v>0</v>
      </c>
      <c r="G222" s="46">
        <v>0</v>
      </c>
      <c r="H222" s="264"/>
      <c r="I222" s="189"/>
      <c r="J222" s="206"/>
      <c r="K222" s="258"/>
      <c r="L222" s="266"/>
      <c r="M222" s="266"/>
    </row>
    <row r="223" spans="1:13" ht="15" customHeight="1">
      <c r="A223" s="258"/>
      <c r="B223" s="261"/>
      <c r="C223" s="12" t="s">
        <v>23</v>
      </c>
      <c r="D223" s="41">
        <v>0</v>
      </c>
      <c r="E223" s="41">
        <v>0</v>
      </c>
      <c r="F223" s="41">
        <v>0</v>
      </c>
      <c r="G223" s="46">
        <v>0</v>
      </c>
      <c r="H223" s="264"/>
      <c r="I223" s="189"/>
      <c r="J223" s="206"/>
      <c r="K223" s="258"/>
      <c r="L223" s="266"/>
      <c r="M223" s="266"/>
    </row>
    <row r="224" spans="1:13" ht="19.5" customHeight="1">
      <c r="A224" s="258"/>
      <c r="B224" s="261"/>
      <c r="C224" s="12" t="s">
        <v>25</v>
      </c>
      <c r="D224" s="41">
        <v>0</v>
      </c>
      <c r="E224" s="41">
        <v>0</v>
      </c>
      <c r="F224" s="41">
        <v>0</v>
      </c>
      <c r="G224" s="46">
        <v>0</v>
      </c>
      <c r="H224" s="264"/>
      <c r="I224" s="189"/>
      <c r="J224" s="206"/>
      <c r="K224" s="258"/>
      <c r="L224" s="266"/>
      <c r="M224" s="266"/>
    </row>
    <row r="225" spans="1:13" ht="19.5" customHeight="1">
      <c r="A225" s="259"/>
      <c r="B225" s="262"/>
      <c r="C225" s="12" t="s">
        <v>27</v>
      </c>
      <c r="D225" s="41">
        <v>0</v>
      </c>
      <c r="E225" s="41">
        <v>0</v>
      </c>
      <c r="F225" s="41">
        <v>0</v>
      </c>
      <c r="G225" s="46">
        <v>0</v>
      </c>
      <c r="H225" s="265"/>
      <c r="I225" s="190"/>
      <c r="J225" s="206"/>
      <c r="K225" s="259"/>
      <c r="L225" s="266"/>
      <c r="M225" s="266"/>
    </row>
    <row r="226" spans="1:13" ht="21" customHeight="1">
      <c r="A226" s="257" t="s">
        <v>174</v>
      </c>
      <c r="B226" s="260" t="s">
        <v>175</v>
      </c>
      <c r="C226" s="11" t="s">
        <v>18</v>
      </c>
      <c r="D226" s="21">
        <v>0</v>
      </c>
      <c r="E226" s="41">
        <v>0</v>
      </c>
      <c r="F226" s="41">
        <v>0</v>
      </c>
      <c r="G226" s="46">
        <v>0</v>
      </c>
      <c r="H226" s="220" t="s">
        <v>176</v>
      </c>
      <c r="I226" s="188" t="s">
        <v>177</v>
      </c>
      <c r="J226" s="206" t="s">
        <v>49</v>
      </c>
      <c r="K226" s="257" t="s">
        <v>31</v>
      </c>
      <c r="L226" s="206"/>
      <c r="M226" s="206">
        <v>826</v>
      </c>
    </row>
    <row r="227" spans="1:13" ht="15" customHeight="1">
      <c r="A227" s="258"/>
      <c r="B227" s="261"/>
      <c r="C227" s="12" t="s">
        <v>21</v>
      </c>
      <c r="D227" s="41">
        <v>0</v>
      </c>
      <c r="E227" s="41">
        <v>0</v>
      </c>
      <c r="F227" s="41">
        <v>0</v>
      </c>
      <c r="G227" s="46">
        <v>0</v>
      </c>
      <c r="H227" s="264"/>
      <c r="I227" s="189"/>
      <c r="J227" s="206"/>
      <c r="K227" s="258"/>
      <c r="L227" s="266"/>
      <c r="M227" s="266"/>
    </row>
    <row r="228" spans="1:13" ht="15" customHeight="1">
      <c r="A228" s="258"/>
      <c r="B228" s="261"/>
      <c r="C228" s="12" t="s">
        <v>23</v>
      </c>
      <c r="D228" s="41">
        <v>0</v>
      </c>
      <c r="E228" s="41">
        <v>0</v>
      </c>
      <c r="F228" s="41">
        <v>0</v>
      </c>
      <c r="G228" s="46">
        <v>0</v>
      </c>
      <c r="H228" s="264"/>
      <c r="I228" s="189"/>
      <c r="J228" s="206"/>
      <c r="K228" s="258"/>
      <c r="L228" s="266"/>
      <c r="M228" s="266"/>
    </row>
    <row r="229" spans="1:13" ht="20.25" customHeight="1">
      <c r="A229" s="258"/>
      <c r="B229" s="261"/>
      <c r="C229" s="12" t="s">
        <v>25</v>
      </c>
      <c r="D229" s="41">
        <v>0</v>
      </c>
      <c r="E229" s="41">
        <v>0</v>
      </c>
      <c r="F229" s="41">
        <v>0</v>
      </c>
      <c r="G229" s="46">
        <v>0</v>
      </c>
      <c r="H229" s="264"/>
      <c r="I229" s="189"/>
      <c r="J229" s="206"/>
      <c r="K229" s="258"/>
      <c r="L229" s="266"/>
      <c r="M229" s="266"/>
    </row>
    <row r="230" spans="1:13" ht="30" customHeight="1">
      <c r="A230" s="259"/>
      <c r="B230" s="262"/>
      <c r="C230" s="12" t="s">
        <v>27</v>
      </c>
      <c r="D230" s="41">
        <v>0</v>
      </c>
      <c r="E230" s="41">
        <v>0</v>
      </c>
      <c r="F230" s="41">
        <v>0</v>
      </c>
      <c r="G230" s="46">
        <v>0</v>
      </c>
      <c r="H230" s="265"/>
      <c r="I230" s="190"/>
      <c r="J230" s="206"/>
      <c r="K230" s="259"/>
      <c r="L230" s="266"/>
      <c r="M230" s="266"/>
    </row>
    <row r="231" spans="1:13" ht="28.5" customHeight="1">
      <c r="A231" s="257" t="s">
        <v>178</v>
      </c>
      <c r="B231" s="275" t="s">
        <v>179</v>
      </c>
      <c r="C231" s="11" t="s">
        <v>18</v>
      </c>
      <c r="D231" s="21">
        <v>0</v>
      </c>
      <c r="E231" s="41">
        <v>0</v>
      </c>
      <c r="F231" s="41">
        <v>0</v>
      </c>
      <c r="G231" s="46">
        <v>0</v>
      </c>
      <c r="H231" s="220" t="s">
        <v>180</v>
      </c>
      <c r="I231" s="188" t="s">
        <v>181</v>
      </c>
      <c r="J231" s="188" t="s">
        <v>49</v>
      </c>
      <c r="K231" s="257" t="s">
        <v>31</v>
      </c>
      <c r="L231" s="206"/>
      <c r="M231" s="206">
        <v>826</v>
      </c>
    </row>
    <row r="232" spans="1:13" ht="23.25" customHeight="1">
      <c r="A232" s="258"/>
      <c r="B232" s="276"/>
      <c r="C232" s="12" t="s">
        <v>21</v>
      </c>
      <c r="D232" s="41">
        <v>0</v>
      </c>
      <c r="E232" s="41">
        <v>0</v>
      </c>
      <c r="F232" s="41">
        <v>0</v>
      </c>
      <c r="G232" s="46">
        <v>0</v>
      </c>
      <c r="H232" s="264"/>
      <c r="I232" s="189"/>
      <c r="J232" s="189"/>
      <c r="K232" s="258"/>
      <c r="L232" s="266"/>
      <c r="M232" s="266"/>
    </row>
    <row r="233" spans="1:13" ht="25.5" customHeight="1">
      <c r="A233" s="258"/>
      <c r="B233" s="276"/>
      <c r="C233" s="12" t="s">
        <v>23</v>
      </c>
      <c r="D233" s="41">
        <v>0</v>
      </c>
      <c r="E233" s="41">
        <v>0</v>
      </c>
      <c r="F233" s="41">
        <v>0</v>
      </c>
      <c r="G233" s="46">
        <v>0</v>
      </c>
      <c r="H233" s="264"/>
      <c r="I233" s="189"/>
      <c r="J233" s="189"/>
      <c r="K233" s="258"/>
      <c r="L233" s="266"/>
      <c r="M233" s="266"/>
    </row>
    <row r="234" spans="1:13" ht="21.75" customHeight="1">
      <c r="A234" s="258"/>
      <c r="B234" s="276"/>
      <c r="C234" s="12" t="s">
        <v>25</v>
      </c>
      <c r="D234" s="41">
        <v>0</v>
      </c>
      <c r="E234" s="41">
        <v>0</v>
      </c>
      <c r="F234" s="41">
        <v>0</v>
      </c>
      <c r="G234" s="46">
        <v>0</v>
      </c>
      <c r="H234" s="264"/>
      <c r="I234" s="189"/>
      <c r="J234" s="189"/>
      <c r="K234" s="258"/>
      <c r="L234" s="266"/>
      <c r="M234" s="266"/>
    </row>
    <row r="235" spans="1:13" ht="54.75" customHeight="1">
      <c r="A235" s="259"/>
      <c r="B235" s="277"/>
      <c r="C235" s="12" t="s">
        <v>27</v>
      </c>
      <c r="D235" s="41">
        <v>0</v>
      </c>
      <c r="E235" s="41">
        <v>0</v>
      </c>
      <c r="F235" s="41">
        <v>0</v>
      </c>
      <c r="G235" s="46">
        <v>0</v>
      </c>
      <c r="H235" s="265"/>
      <c r="I235" s="190"/>
      <c r="J235" s="190"/>
      <c r="K235" s="259"/>
      <c r="L235" s="266"/>
      <c r="M235" s="266"/>
    </row>
    <row r="236" spans="1:13" ht="30" customHeight="1">
      <c r="A236" s="257" t="s">
        <v>182</v>
      </c>
      <c r="B236" s="275" t="s">
        <v>183</v>
      </c>
      <c r="C236" s="11" t="s">
        <v>18</v>
      </c>
      <c r="D236" s="21">
        <v>0</v>
      </c>
      <c r="E236" s="41">
        <v>0</v>
      </c>
      <c r="F236" s="41">
        <v>0</v>
      </c>
      <c r="G236" s="46">
        <v>0</v>
      </c>
      <c r="H236" s="220" t="s">
        <v>184</v>
      </c>
      <c r="I236" s="188" t="s">
        <v>185</v>
      </c>
      <c r="J236" s="206" t="s">
        <v>49</v>
      </c>
      <c r="K236" s="257" t="s">
        <v>31</v>
      </c>
      <c r="L236" s="206"/>
      <c r="M236" s="206">
        <v>826</v>
      </c>
    </row>
    <row r="237" spans="1:13" ht="15" customHeight="1">
      <c r="A237" s="258"/>
      <c r="B237" s="276"/>
      <c r="C237" s="12" t="s">
        <v>21</v>
      </c>
      <c r="D237" s="41">
        <v>0</v>
      </c>
      <c r="E237" s="41">
        <v>0</v>
      </c>
      <c r="F237" s="41">
        <v>0</v>
      </c>
      <c r="G237" s="46">
        <v>0</v>
      </c>
      <c r="H237" s="264"/>
      <c r="I237" s="189"/>
      <c r="J237" s="206"/>
      <c r="K237" s="258"/>
      <c r="L237" s="266"/>
      <c r="M237" s="266"/>
    </row>
    <row r="238" spans="1:13" ht="15" customHeight="1">
      <c r="A238" s="258"/>
      <c r="B238" s="276"/>
      <c r="C238" s="12" t="s">
        <v>23</v>
      </c>
      <c r="D238" s="41">
        <v>0</v>
      </c>
      <c r="E238" s="41">
        <v>0</v>
      </c>
      <c r="F238" s="41">
        <v>0</v>
      </c>
      <c r="G238" s="46">
        <v>0</v>
      </c>
      <c r="H238" s="264"/>
      <c r="I238" s="189"/>
      <c r="J238" s="206"/>
      <c r="K238" s="258"/>
      <c r="L238" s="266"/>
      <c r="M238" s="266"/>
    </row>
    <row r="239" spans="1:13" ht="15" customHeight="1">
      <c r="A239" s="258"/>
      <c r="B239" s="276"/>
      <c r="C239" s="12" t="s">
        <v>25</v>
      </c>
      <c r="D239" s="41">
        <v>0</v>
      </c>
      <c r="E239" s="41">
        <v>0</v>
      </c>
      <c r="F239" s="41">
        <v>0</v>
      </c>
      <c r="G239" s="46">
        <v>0</v>
      </c>
      <c r="H239" s="264"/>
      <c r="I239" s="189"/>
      <c r="J239" s="206"/>
      <c r="K239" s="258"/>
      <c r="L239" s="266"/>
      <c r="M239" s="266"/>
    </row>
    <row r="240" spans="1:13" ht="54" customHeight="1">
      <c r="A240" s="259"/>
      <c r="B240" s="277"/>
      <c r="C240" s="12" t="s">
        <v>27</v>
      </c>
      <c r="D240" s="41">
        <v>0</v>
      </c>
      <c r="E240" s="41">
        <v>0</v>
      </c>
      <c r="F240" s="41">
        <v>0</v>
      </c>
      <c r="G240" s="46">
        <v>0</v>
      </c>
      <c r="H240" s="265"/>
      <c r="I240" s="190"/>
      <c r="J240" s="206"/>
      <c r="K240" s="259"/>
      <c r="L240" s="266"/>
      <c r="M240" s="266"/>
    </row>
    <row r="241" spans="1:13" ht="21.75" customHeight="1">
      <c r="A241" s="257" t="s">
        <v>186</v>
      </c>
      <c r="B241" s="275" t="s">
        <v>187</v>
      </c>
      <c r="C241" s="11" t="s">
        <v>18</v>
      </c>
      <c r="D241" s="41">
        <v>0</v>
      </c>
      <c r="E241" s="41">
        <v>0</v>
      </c>
      <c r="F241" s="41">
        <v>0</v>
      </c>
      <c r="G241" s="46">
        <v>0</v>
      </c>
      <c r="H241" s="220" t="s">
        <v>188</v>
      </c>
      <c r="I241" s="188" t="s">
        <v>189</v>
      </c>
      <c r="J241" s="206" t="s">
        <v>49</v>
      </c>
      <c r="K241" s="257" t="s">
        <v>31</v>
      </c>
      <c r="L241" s="206"/>
      <c r="M241" s="206">
        <v>826</v>
      </c>
    </row>
    <row r="242" spans="1:13" ht="15" customHeight="1">
      <c r="A242" s="258"/>
      <c r="B242" s="276"/>
      <c r="C242" s="12" t="s">
        <v>21</v>
      </c>
      <c r="D242" s="41">
        <v>0</v>
      </c>
      <c r="E242" s="41">
        <v>0</v>
      </c>
      <c r="F242" s="41">
        <v>0</v>
      </c>
      <c r="G242" s="46">
        <v>0</v>
      </c>
      <c r="H242" s="264"/>
      <c r="I242" s="189"/>
      <c r="J242" s="206"/>
      <c r="K242" s="258"/>
      <c r="L242" s="266"/>
      <c r="M242" s="266"/>
    </row>
    <row r="243" spans="1:13" ht="15" customHeight="1">
      <c r="A243" s="258"/>
      <c r="B243" s="276"/>
      <c r="C243" s="12" t="s">
        <v>23</v>
      </c>
      <c r="D243" s="41">
        <v>0</v>
      </c>
      <c r="E243" s="41">
        <v>0</v>
      </c>
      <c r="F243" s="41">
        <v>0</v>
      </c>
      <c r="G243" s="46">
        <v>0</v>
      </c>
      <c r="H243" s="264"/>
      <c r="I243" s="189"/>
      <c r="J243" s="206"/>
      <c r="K243" s="258"/>
      <c r="L243" s="266"/>
      <c r="M243" s="266"/>
    </row>
    <row r="244" spans="1:13" ht="18" customHeight="1">
      <c r="A244" s="258"/>
      <c r="B244" s="276"/>
      <c r="C244" s="12" t="s">
        <v>25</v>
      </c>
      <c r="D244" s="41">
        <v>0</v>
      </c>
      <c r="E244" s="41">
        <v>0</v>
      </c>
      <c r="F244" s="41">
        <v>0</v>
      </c>
      <c r="G244" s="46">
        <v>0</v>
      </c>
      <c r="H244" s="264"/>
      <c r="I244" s="189"/>
      <c r="J244" s="206"/>
      <c r="K244" s="258"/>
      <c r="L244" s="266"/>
      <c r="M244" s="266"/>
    </row>
    <row r="245" spans="1:13" ht="30" customHeight="1">
      <c r="A245" s="259"/>
      <c r="B245" s="277"/>
      <c r="C245" s="12" t="s">
        <v>27</v>
      </c>
      <c r="D245" s="41">
        <v>0</v>
      </c>
      <c r="E245" s="41">
        <v>0</v>
      </c>
      <c r="F245" s="41">
        <v>0</v>
      </c>
      <c r="G245" s="46">
        <v>0</v>
      </c>
      <c r="H245" s="265"/>
      <c r="I245" s="190"/>
      <c r="J245" s="206"/>
      <c r="K245" s="259"/>
      <c r="L245" s="266"/>
      <c r="M245" s="266"/>
    </row>
    <row r="246" spans="1:13" ht="27" customHeight="1">
      <c r="A246" s="257" t="s">
        <v>190</v>
      </c>
      <c r="B246" s="267" t="s">
        <v>191</v>
      </c>
      <c r="C246" s="11" t="s">
        <v>18</v>
      </c>
      <c r="D246" s="21">
        <v>113825.64479999999</v>
      </c>
      <c r="E246" s="21">
        <v>113685.41681</v>
      </c>
      <c r="F246" s="21">
        <v>113685.41681</v>
      </c>
      <c r="G246" s="45">
        <v>99.876804572250492</v>
      </c>
      <c r="H246" s="278"/>
      <c r="I246" s="43" t="s">
        <v>19</v>
      </c>
      <c r="J246" s="43">
        <v>4</v>
      </c>
      <c r="K246" s="257" t="s">
        <v>192</v>
      </c>
      <c r="L246" s="206"/>
      <c r="M246" s="188">
        <v>826</v>
      </c>
    </row>
    <row r="247" spans="1:13" ht="21" customHeight="1">
      <c r="A247" s="258"/>
      <c r="B247" s="268"/>
      <c r="C247" s="12" t="s">
        <v>21</v>
      </c>
      <c r="D247" s="41">
        <v>113825.64479999999</v>
      </c>
      <c r="E247" s="41">
        <v>113685.41681</v>
      </c>
      <c r="F247" s="41">
        <v>113685.41681</v>
      </c>
      <c r="G247" s="46">
        <v>99.876804572250492</v>
      </c>
      <c r="H247" s="279"/>
      <c r="I247" s="43" t="s">
        <v>22</v>
      </c>
      <c r="J247" s="43">
        <v>3</v>
      </c>
      <c r="K247" s="258"/>
      <c r="L247" s="266"/>
      <c r="M247" s="189"/>
    </row>
    <row r="248" spans="1:13" ht="25.5" customHeight="1">
      <c r="A248" s="258"/>
      <c r="B248" s="268"/>
      <c r="C248" s="12" t="s">
        <v>23</v>
      </c>
      <c r="D248" s="41">
        <v>0</v>
      </c>
      <c r="E248" s="41">
        <v>0</v>
      </c>
      <c r="F248" s="41">
        <v>0</v>
      </c>
      <c r="G248" s="46">
        <v>0</v>
      </c>
      <c r="H248" s="279"/>
      <c r="I248" s="43" t="s">
        <v>24</v>
      </c>
      <c r="J248" s="43">
        <v>1</v>
      </c>
      <c r="K248" s="258"/>
      <c r="L248" s="266"/>
      <c r="M248" s="189"/>
    </row>
    <row r="249" spans="1:13" ht="20.25" customHeight="1">
      <c r="A249" s="258"/>
      <c r="B249" s="268"/>
      <c r="C249" s="12" t="s">
        <v>25</v>
      </c>
      <c r="D249" s="41">
        <v>0</v>
      </c>
      <c r="E249" s="41">
        <v>0</v>
      </c>
      <c r="F249" s="41">
        <v>0</v>
      </c>
      <c r="G249" s="46">
        <v>0</v>
      </c>
      <c r="H249" s="279"/>
      <c r="I249" s="43" t="s">
        <v>26</v>
      </c>
      <c r="J249" s="43">
        <v>0</v>
      </c>
      <c r="K249" s="258"/>
      <c r="L249" s="266"/>
      <c r="M249" s="189"/>
    </row>
    <row r="250" spans="1:13" ht="22.5" customHeight="1">
      <c r="A250" s="259"/>
      <c r="B250" s="269"/>
      <c r="C250" s="12" t="s">
        <v>27</v>
      </c>
      <c r="D250" s="41">
        <v>0</v>
      </c>
      <c r="E250" s="41">
        <v>0</v>
      </c>
      <c r="F250" s="41">
        <v>0</v>
      </c>
      <c r="G250" s="46">
        <v>0</v>
      </c>
      <c r="H250" s="280"/>
      <c r="I250" s="43" t="s">
        <v>28</v>
      </c>
      <c r="J250" s="44">
        <v>0.875</v>
      </c>
      <c r="K250" s="259"/>
      <c r="L250" s="266"/>
      <c r="M250" s="190"/>
    </row>
    <row r="251" spans="1:13" ht="38.25" customHeight="1">
      <c r="A251" s="257" t="s">
        <v>193</v>
      </c>
      <c r="B251" s="267" t="s">
        <v>194</v>
      </c>
      <c r="C251" s="11" t="s">
        <v>18</v>
      </c>
      <c r="D251" s="21">
        <v>424.5</v>
      </c>
      <c r="E251" s="21">
        <v>398.601</v>
      </c>
      <c r="F251" s="21">
        <v>398.601</v>
      </c>
      <c r="G251" s="45">
        <v>93.89893992932862</v>
      </c>
      <c r="H251" s="263" t="s">
        <v>195</v>
      </c>
      <c r="I251" s="188" t="s">
        <v>196</v>
      </c>
      <c r="J251" s="188" t="s">
        <v>49</v>
      </c>
      <c r="K251" s="257" t="s">
        <v>192</v>
      </c>
      <c r="L251" s="206" t="s">
        <v>197</v>
      </c>
      <c r="M251" s="206">
        <v>826</v>
      </c>
    </row>
    <row r="252" spans="1:13" ht="27" customHeight="1">
      <c r="A252" s="258"/>
      <c r="B252" s="268"/>
      <c r="C252" s="12" t="s">
        <v>21</v>
      </c>
      <c r="D252" s="41">
        <v>424.5</v>
      </c>
      <c r="E252" s="41">
        <v>398.601</v>
      </c>
      <c r="F252" s="41">
        <v>398.601</v>
      </c>
      <c r="G252" s="34">
        <v>93.89893992932862</v>
      </c>
      <c r="H252" s="264"/>
      <c r="I252" s="189"/>
      <c r="J252" s="189"/>
      <c r="K252" s="258"/>
      <c r="L252" s="266"/>
      <c r="M252" s="266"/>
    </row>
    <row r="253" spans="1:13" ht="21" customHeight="1">
      <c r="A253" s="258"/>
      <c r="B253" s="268"/>
      <c r="C253" s="12" t="s">
        <v>23</v>
      </c>
      <c r="D253" s="41">
        <v>0</v>
      </c>
      <c r="E253" s="41">
        <v>0</v>
      </c>
      <c r="F253" s="41">
        <v>0</v>
      </c>
      <c r="G253" s="46">
        <v>0</v>
      </c>
      <c r="H253" s="264"/>
      <c r="I253" s="189"/>
      <c r="J253" s="189"/>
      <c r="K253" s="258"/>
      <c r="L253" s="266"/>
      <c r="M253" s="266"/>
    </row>
    <row r="254" spans="1:13" ht="20.25" customHeight="1">
      <c r="A254" s="258"/>
      <c r="B254" s="268"/>
      <c r="C254" s="12" t="s">
        <v>25</v>
      </c>
      <c r="D254" s="41">
        <v>0</v>
      </c>
      <c r="E254" s="41">
        <v>0</v>
      </c>
      <c r="F254" s="41">
        <v>0</v>
      </c>
      <c r="G254" s="46">
        <v>0</v>
      </c>
      <c r="H254" s="264"/>
      <c r="I254" s="189"/>
      <c r="J254" s="189"/>
      <c r="K254" s="258"/>
      <c r="L254" s="266"/>
      <c r="M254" s="266"/>
    </row>
    <row r="255" spans="1:13" ht="34.5" customHeight="1">
      <c r="A255" s="259"/>
      <c r="B255" s="269"/>
      <c r="C255" s="12" t="s">
        <v>27</v>
      </c>
      <c r="D255" s="41">
        <v>0</v>
      </c>
      <c r="E255" s="41">
        <v>0</v>
      </c>
      <c r="F255" s="41">
        <v>0</v>
      </c>
      <c r="G255" s="46">
        <v>0</v>
      </c>
      <c r="H255" s="265"/>
      <c r="I255" s="190"/>
      <c r="J255" s="190"/>
      <c r="K255" s="259"/>
      <c r="L255" s="266"/>
      <c r="M255" s="266"/>
    </row>
    <row r="256" spans="1:13" ht="30.75" customHeight="1">
      <c r="A256" s="281" t="s">
        <v>198</v>
      </c>
      <c r="B256" s="228" t="s">
        <v>199</v>
      </c>
      <c r="C256" s="11" t="s">
        <v>18</v>
      </c>
      <c r="D256" s="21">
        <v>384.52</v>
      </c>
      <c r="E256" s="21">
        <v>270.19099999999997</v>
      </c>
      <c r="F256" s="21">
        <v>270.19099999999997</v>
      </c>
      <c r="G256" s="45">
        <v>70.267086237386863</v>
      </c>
      <c r="H256" s="257" t="s">
        <v>200</v>
      </c>
      <c r="I256" s="188" t="s">
        <v>201</v>
      </c>
      <c r="J256" s="188" t="s">
        <v>42</v>
      </c>
      <c r="K256" s="257" t="s">
        <v>192</v>
      </c>
      <c r="L256" s="206" t="s">
        <v>202</v>
      </c>
      <c r="M256" s="206">
        <v>826</v>
      </c>
    </row>
    <row r="257" spans="1:13" ht="20.25" customHeight="1">
      <c r="A257" s="282"/>
      <c r="B257" s="229"/>
      <c r="C257" s="12" t="s">
        <v>21</v>
      </c>
      <c r="D257" s="41">
        <v>384.52</v>
      </c>
      <c r="E257" s="41">
        <v>270.19099999999997</v>
      </c>
      <c r="F257" s="41">
        <v>270.19099999999997</v>
      </c>
      <c r="G257" s="34">
        <v>70.267086237386863</v>
      </c>
      <c r="H257" s="284"/>
      <c r="I257" s="189"/>
      <c r="J257" s="189"/>
      <c r="K257" s="258"/>
      <c r="L257" s="266"/>
      <c r="M257" s="266"/>
    </row>
    <row r="258" spans="1:13" ht="16.5" customHeight="1">
      <c r="A258" s="282"/>
      <c r="B258" s="229"/>
      <c r="C258" s="12" t="s">
        <v>23</v>
      </c>
      <c r="D258" s="41">
        <v>0</v>
      </c>
      <c r="E258" s="41">
        <v>0</v>
      </c>
      <c r="F258" s="41">
        <v>0</v>
      </c>
      <c r="G258" s="46">
        <v>0</v>
      </c>
      <c r="H258" s="284"/>
      <c r="I258" s="189"/>
      <c r="J258" s="189"/>
      <c r="K258" s="258"/>
      <c r="L258" s="266"/>
      <c r="M258" s="266"/>
    </row>
    <row r="259" spans="1:13" ht="18.75" customHeight="1">
      <c r="A259" s="282"/>
      <c r="B259" s="229"/>
      <c r="C259" s="12" t="s">
        <v>25</v>
      </c>
      <c r="D259" s="41">
        <v>0</v>
      </c>
      <c r="E259" s="41">
        <v>0</v>
      </c>
      <c r="F259" s="41">
        <v>0</v>
      </c>
      <c r="G259" s="46">
        <v>0</v>
      </c>
      <c r="H259" s="284"/>
      <c r="I259" s="189"/>
      <c r="J259" s="189"/>
      <c r="K259" s="258"/>
      <c r="L259" s="266"/>
      <c r="M259" s="266"/>
    </row>
    <row r="260" spans="1:13" ht="15" customHeight="1">
      <c r="A260" s="283"/>
      <c r="B260" s="230"/>
      <c r="C260" s="12" t="s">
        <v>27</v>
      </c>
      <c r="D260" s="41">
        <v>0</v>
      </c>
      <c r="E260" s="41">
        <v>0</v>
      </c>
      <c r="F260" s="41">
        <v>0</v>
      </c>
      <c r="G260" s="46">
        <v>0</v>
      </c>
      <c r="H260" s="285"/>
      <c r="I260" s="190"/>
      <c r="J260" s="190"/>
      <c r="K260" s="259"/>
      <c r="L260" s="266"/>
      <c r="M260" s="266"/>
    </row>
    <row r="261" spans="1:13" ht="20.25" customHeight="1">
      <c r="A261" s="281" t="s">
        <v>203</v>
      </c>
      <c r="B261" s="185" t="s">
        <v>204</v>
      </c>
      <c r="C261" s="11" t="s">
        <v>18</v>
      </c>
      <c r="D261" s="21">
        <v>1216.4000000000001</v>
      </c>
      <c r="E261" s="21">
        <v>1216.4000000000001</v>
      </c>
      <c r="F261" s="21">
        <v>1216.4000000000001</v>
      </c>
      <c r="G261" s="45">
        <v>100</v>
      </c>
      <c r="H261" s="263" t="s">
        <v>205</v>
      </c>
      <c r="I261" s="188" t="s">
        <v>206</v>
      </c>
      <c r="J261" s="188" t="s">
        <v>49</v>
      </c>
      <c r="K261" s="257" t="s">
        <v>192</v>
      </c>
      <c r="L261" s="206"/>
      <c r="M261" s="206">
        <v>826</v>
      </c>
    </row>
    <row r="262" spans="1:13" ht="15" customHeight="1">
      <c r="A262" s="282"/>
      <c r="B262" s="191"/>
      <c r="C262" s="12" t="s">
        <v>21</v>
      </c>
      <c r="D262" s="41">
        <v>1216.4000000000001</v>
      </c>
      <c r="E262" s="41">
        <v>1216.4000000000001</v>
      </c>
      <c r="F262" s="41">
        <v>1216.4000000000001</v>
      </c>
      <c r="G262" s="34">
        <v>100</v>
      </c>
      <c r="H262" s="264"/>
      <c r="I262" s="189"/>
      <c r="J262" s="189"/>
      <c r="K262" s="258"/>
      <c r="L262" s="266"/>
      <c r="M262" s="266"/>
    </row>
    <row r="263" spans="1:13" ht="15" customHeight="1">
      <c r="A263" s="282"/>
      <c r="B263" s="191"/>
      <c r="C263" s="12" t="s">
        <v>23</v>
      </c>
      <c r="D263" s="41">
        <v>0</v>
      </c>
      <c r="E263" s="41">
        <v>0</v>
      </c>
      <c r="F263" s="41">
        <v>0</v>
      </c>
      <c r="G263" s="46">
        <v>0</v>
      </c>
      <c r="H263" s="264"/>
      <c r="I263" s="189"/>
      <c r="J263" s="189"/>
      <c r="K263" s="258"/>
      <c r="L263" s="266"/>
      <c r="M263" s="266"/>
    </row>
    <row r="264" spans="1:13" ht="15" customHeight="1">
      <c r="A264" s="282"/>
      <c r="B264" s="191"/>
      <c r="C264" s="12" t="s">
        <v>25</v>
      </c>
      <c r="D264" s="41">
        <v>0</v>
      </c>
      <c r="E264" s="41">
        <v>0</v>
      </c>
      <c r="F264" s="41">
        <v>0</v>
      </c>
      <c r="G264" s="46">
        <v>0</v>
      </c>
      <c r="H264" s="264"/>
      <c r="I264" s="189"/>
      <c r="J264" s="189"/>
      <c r="K264" s="258"/>
      <c r="L264" s="266"/>
      <c r="M264" s="266"/>
    </row>
    <row r="265" spans="1:13" ht="23.25" customHeight="1">
      <c r="A265" s="283"/>
      <c r="B265" s="192"/>
      <c r="C265" s="12" t="s">
        <v>27</v>
      </c>
      <c r="D265" s="41">
        <v>0</v>
      </c>
      <c r="E265" s="41">
        <v>0</v>
      </c>
      <c r="F265" s="41">
        <v>0</v>
      </c>
      <c r="G265" s="46">
        <v>0</v>
      </c>
      <c r="H265" s="265"/>
      <c r="I265" s="190"/>
      <c r="J265" s="190"/>
      <c r="K265" s="259"/>
      <c r="L265" s="266"/>
      <c r="M265" s="266"/>
    </row>
    <row r="266" spans="1:13" ht="68.25" customHeight="1">
      <c r="A266" s="257" t="s">
        <v>207</v>
      </c>
      <c r="B266" s="291" t="s">
        <v>208</v>
      </c>
      <c r="C266" s="11" t="s">
        <v>18</v>
      </c>
      <c r="D266" s="21">
        <v>111800.2248</v>
      </c>
      <c r="E266" s="21">
        <v>111800.22481</v>
      </c>
      <c r="F266" s="21">
        <v>111800.22481</v>
      </c>
      <c r="G266" s="45">
        <v>100.00000000894454</v>
      </c>
      <c r="H266" s="294" t="s">
        <v>209</v>
      </c>
      <c r="I266" s="257" t="s">
        <v>210</v>
      </c>
      <c r="J266" s="257" t="s">
        <v>49</v>
      </c>
      <c r="K266" s="257" t="s">
        <v>192</v>
      </c>
      <c r="L266" s="206" t="s">
        <v>211</v>
      </c>
      <c r="M266" s="206">
        <v>826</v>
      </c>
    </row>
    <row r="267" spans="1:13" ht="54" customHeight="1">
      <c r="A267" s="258"/>
      <c r="B267" s="292"/>
      <c r="C267" s="12" t="s">
        <v>21</v>
      </c>
      <c r="D267" s="41">
        <v>111800.2248</v>
      </c>
      <c r="E267" s="41">
        <v>111800.22481</v>
      </c>
      <c r="F267" s="41">
        <v>111800.22481</v>
      </c>
      <c r="G267" s="34">
        <v>100.00000000894454</v>
      </c>
      <c r="H267" s="295"/>
      <c r="I267" s="297"/>
      <c r="J267" s="284"/>
      <c r="K267" s="258"/>
      <c r="L267" s="266"/>
      <c r="M267" s="266"/>
    </row>
    <row r="268" spans="1:13" ht="34.5" customHeight="1">
      <c r="A268" s="258"/>
      <c r="B268" s="292"/>
      <c r="C268" s="12" t="s">
        <v>23</v>
      </c>
      <c r="D268" s="41">
        <v>0</v>
      </c>
      <c r="E268" s="41">
        <v>0</v>
      </c>
      <c r="F268" s="41">
        <v>0</v>
      </c>
      <c r="G268" s="46">
        <v>0</v>
      </c>
      <c r="H268" s="295"/>
      <c r="I268" s="297"/>
      <c r="J268" s="284"/>
      <c r="K268" s="258"/>
      <c r="L268" s="266"/>
      <c r="M268" s="266"/>
    </row>
    <row r="269" spans="1:13" ht="41.25" customHeight="1">
      <c r="A269" s="258"/>
      <c r="B269" s="292"/>
      <c r="C269" s="12" t="s">
        <v>25</v>
      </c>
      <c r="D269" s="41">
        <v>0</v>
      </c>
      <c r="E269" s="41">
        <v>0</v>
      </c>
      <c r="F269" s="41">
        <v>0</v>
      </c>
      <c r="G269" s="46">
        <v>0</v>
      </c>
      <c r="H269" s="295"/>
      <c r="I269" s="297"/>
      <c r="J269" s="284"/>
      <c r="K269" s="258"/>
      <c r="L269" s="266"/>
      <c r="M269" s="266"/>
    </row>
    <row r="270" spans="1:13" ht="76.5" customHeight="1">
      <c r="A270" s="259"/>
      <c r="B270" s="293"/>
      <c r="C270" s="12" t="s">
        <v>27</v>
      </c>
      <c r="D270" s="41">
        <v>0</v>
      </c>
      <c r="E270" s="41">
        <v>0</v>
      </c>
      <c r="F270" s="41">
        <v>0</v>
      </c>
      <c r="G270" s="46">
        <v>0</v>
      </c>
      <c r="H270" s="296"/>
      <c r="I270" s="298"/>
      <c r="J270" s="285"/>
      <c r="K270" s="259"/>
      <c r="L270" s="266"/>
      <c r="M270" s="266"/>
    </row>
    <row r="271" spans="1:13" ht="26.25" customHeight="1">
      <c r="A271" s="288" t="s">
        <v>212</v>
      </c>
      <c r="B271" s="267" t="s">
        <v>213</v>
      </c>
      <c r="C271" s="11" t="s">
        <v>18</v>
      </c>
      <c r="D271" s="21">
        <v>1946.365</v>
      </c>
      <c r="E271" s="21">
        <v>1888.0011999999999</v>
      </c>
      <c r="F271" s="21">
        <v>1888.0011999999999</v>
      </c>
      <c r="G271" s="45">
        <v>97.001394907943777</v>
      </c>
      <c r="H271" s="263"/>
      <c r="I271" s="47" t="s">
        <v>19</v>
      </c>
      <c r="J271" s="47">
        <v>3</v>
      </c>
      <c r="K271" s="257" t="s">
        <v>192</v>
      </c>
      <c r="L271" s="206"/>
      <c r="M271" s="188">
        <v>826</v>
      </c>
    </row>
    <row r="272" spans="1:13" ht="22.5" customHeight="1">
      <c r="A272" s="289"/>
      <c r="B272" s="268"/>
      <c r="C272" s="12" t="s">
        <v>21</v>
      </c>
      <c r="D272" s="41">
        <v>1946.365</v>
      </c>
      <c r="E272" s="41">
        <v>1888.0011999999999</v>
      </c>
      <c r="F272" s="41">
        <v>1888.0011999999999</v>
      </c>
      <c r="G272" s="46">
        <v>97.001394907943777</v>
      </c>
      <c r="H272" s="264"/>
      <c r="I272" s="48" t="s">
        <v>22</v>
      </c>
      <c r="J272" s="49">
        <v>3</v>
      </c>
      <c r="K272" s="258"/>
      <c r="L272" s="266"/>
      <c r="M272" s="189"/>
    </row>
    <row r="273" spans="1:13" ht="21" customHeight="1">
      <c r="A273" s="289"/>
      <c r="B273" s="268"/>
      <c r="C273" s="12" t="s">
        <v>23</v>
      </c>
      <c r="D273" s="41">
        <v>0</v>
      </c>
      <c r="E273" s="41">
        <v>0</v>
      </c>
      <c r="F273" s="41">
        <v>0</v>
      </c>
      <c r="G273" s="46">
        <v>0</v>
      </c>
      <c r="H273" s="264"/>
      <c r="I273" s="48" t="s">
        <v>24</v>
      </c>
      <c r="J273" s="49">
        <v>0</v>
      </c>
      <c r="K273" s="258"/>
      <c r="L273" s="266"/>
      <c r="M273" s="189"/>
    </row>
    <row r="274" spans="1:13" ht="21.75" customHeight="1">
      <c r="A274" s="289"/>
      <c r="B274" s="268"/>
      <c r="C274" s="12" t="s">
        <v>25</v>
      </c>
      <c r="D274" s="41">
        <v>0</v>
      </c>
      <c r="E274" s="41">
        <v>0</v>
      </c>
      <c r="F274" s="41">
        <v>0</v>
      </c>
      <c r="G274" s="46">
        <v>0</v>
      </c>
      <c r="H274" s="264"/>
      <c r="I274" s="48" t="s">
        <v>26</v>
      </c>
      <c r="J274" s="49">
        <v>0</v>
      </c>
      <c r="K274" s="258"/>
      <c r="L274" s="266"/>
      <c r="M274" s="189"/>
    </row>
    <row r="275" spans="1:13" ht="21.75" customHeight="1">
      <c r="A275" s="290"/>
      <c r="B275" s="269"/>
      <c r="C275" s="12" t="s">
        <v>27</v>
      </c>
      <c r="D275" s="41">
        <v>0</v>
      </c>
      <c r="E275" s="41">
        <v>0</v>
      </c>
      <c r="F275" s="41">
        <v>0</v>
      </c>
      <c r="G275" s="46">
        <v>0</v>
      </c>
      <c r="H275" s="265"/>
      <c r="I275" s="48" t="s">
        <v>28</v>
      </c>
      <c r="J275" s="44">
        <v>1</v>
      </c>
      <c r="K275" s="259"/>
      <c r="L275" s="266"/>
      <c r="M275" s="190"/>
    </row>
    <row r="276" spans="1:13" ht="49.5" customHeight="1">
      <c r="A276" s="257" t="s">
        <v>214</v>
      </c>
      <c r="B276" s="185" t="s">
        <v>215</v>
      </c>
      <c r="C276" s="11" t="s">
        <v>18</v>
      </c>
      <c r="D276" s="21">
        <v>1744.4680000000001</v>
      </c>
      <c r="E276" s="21">
        <v>1688.3252</v>
      </c>
      <c r="F276" s="21">
        <v>1688.3252</v>
      </c>
      <c r="G276" s="45">
        <v>96.78166638768954</v>
      </c>
      <c r="H276" s="263" t="s">
        <v>216</v>
      </c>
      <c r="I276" s="299" t="s">
        <v>217</v>
      </c>
      <c r="J276" s="300" t="s">
        <v>49</v>
      </c>
      <c r="K276" s="257" t="s">
        <v>192</v>
      </c>
      <c r="L276" s="194"/>
      <c r="M276" s="206">
        <v>826</v>
      </c>
    </row>
    <row r="277" spans="1:13" ht="39" customHeight="1">
      <c r="A277" s="258"/>
      <c r="B277" s="191"/>
      <c r="C277" s="12" t="s">
        <v>21</v>
      </c>
      <c r="D277" s="41">
        <v>1744.4680000000001</v>
      </c>
      <c r="E277" s="41">
        <v>1688.3252</v>
      </c>
      <c r="F277" s="41">
        <v>1688.3252</v>
      </c>
      <c r="G277" s="46">
        <v>96.78166638768954</v>
      </c>
      <c r="H277" s="264"/>
      <c r="I277" s="286"/>
      <c r="J277" s="301"/>
      <c r="K277" s="258"/>
      <c r="L277" s="286"/>
      <c r="M277" s="266"/>
    </row>
    <row r="278" spans="1:13" ht="48" customHeight="1">
      <c r="A278" s="258"/>
      <c r="B278" s="191"/>
      <c r="C278" s="12" t="s">
        <v>23</v>
      </c>
      <c r="D278" s="41">
        <v>0</v>
      </c>
      <c r="E278" s="41">
        <v>0</v>
      </c>
      <c r="F278" s="41">
        <v>0</v>
      </c>
      <c r="G278" s="46">
        <v>0</v>
      </c>
      <c r="H278" s="264"/>
      <c r="I278" s="286"/>
      <c r="J278" s="301"/>
      <c r="K278" s="258"/>
      <c r="L278" s="286"/>
      <c r="M278" s="266"/>
    </row>
    <row r="279" spans="1:13" ht="42.75" customHeight="1">
      <c r="A279" s="258"/>
      <c r="B279" s="191"/>
      <c r="C279" s="12" t="s">
        <v>25</v>
      </c>
      <c r="D279" s="41">
        <v>0</v>
      </c>
      <c r="E279" s="41">
        <v>0</v>
      </c>
      <c r="F279" s="41">
        <v>0</v>
      </c>
      <c r="G279" s="46">
        <v>0</v>
      </c>
      <c r="H279" s="264"/>
      <c r="I279" s="286"/>
      <c r="J279" s="301"/>
      <c r="K279" s="258"/>
      <c r="L279" s="286"/>
      <c r="M279" s="266"/>
    </row>
    <row r="280" spans="1:13" ht="25.5" customHeight="1">
      <c r="A280" s="259"/>
      <c r="B280" s="192"/>
      <c r="C280" s="12" t="s">
        <v>27</v>
      </c>
      <c r="D280" s="41">
        <v>0</v>
      </c>
      <c r="E280" s="41">
        <v>0</v>
      </c>
      <c r="F280" s="41">
        <v>0</v>
      </c>
      <c r="G280" s="46">
        <v>0</v>
      </c>
      <c r="H280" s="265"/>
      <c r="I280" s="287"/>
      <c r="J280" s="301"/>
      <c r="K280" s="259"/>
      <c r="L280" s="287"/>
      <c r="M280" s="266"/>
    </row>
    <row r="281" spans="1:13" ht="40.5" customHeight="1">
      <c r="A281" s="281" t="s">
        <v>218</v>
      </c>
      <c r="B281" s="185" t="s">
        <v>219</v>
      </c>
      <c r="C281" s="11" t="s">
        <v>18</v>
      </c>
      <c r="D281" s="21">
        <v>201.89699999999999</v>
      </c>
      <c r="E281" s="21">
        <v>199.67599999999999</v>
      </c>
      <c r="F281" s="21">
        <v>199.67599999999999</v>
      </c>
      <c r="G281" s="45">
        <v>98.899934124826032</v>
      </c>
      <c r="H281" s="263" t="s">
        <v>220</v>
      </c>
      <c r="I281" s="302" t="s">
        <v>221</v>
      </c>
      <c r="J281" s="300" t="s">
        <v>49</v>
      </c>
      <c r="K281" s="257" t="s">
        <v>192</v>
      </c>
      <c r="L281" s="206"/>
      <c r="M281" s="206">
        <v>826</v>
      </c>
    </row>
    <row r="282" spans="1:13" ht="29.25" customHeight="1">
      <c r="A282" s="258"/>
      <c r="B282" s="191"/>
      <c r="C282" s="12" t="s">
        <v>21</v>
      </c>
      <c r="D282" s="41">
        <v>201.89699999999999</v>
      </c>
      <c r="E282" s="41">
        <v>199.67599999999999</v>
      </c>
      <c r="F282" s="41">
        <v>199.67599999999999</v>
      </c>
      <c r="G282" s="46">
        <v>98.899934124826032</v>
      </c>
      <c r="H282" s="264"/>
      <c r="I282" s="303"/>
      <c r="J282" s="301"/>
      <c r="K282" s="258"/>
      <c r="L282" s="266"/>
      <c r="M282" s="266"/>
    </row>
    <row r="283" spans="1:13" ht="15" customHeight="1">
      <c r="A283" s="258"/>
      <c r="B283" s="191"/>
      <c r="C283" s="12" t="s">
        <v>23</v>
      </c>
      <c r="D283" s="41">
        <v>0</v>
      </c>
      <c r="E283" s="41">
        <v>0</v>
      </c>
      <c r="F283" s="41">
        <v>0</v>
      </c>
      <c r="G283" s="46">
        <v>0</v>
      </c>
      <c r="H283" s="264"/>
      <c r="I283" s="303"/>
      <c r="J283" s="301"/>
      <c r="K283" s="258"/>
      <c r="L283" s="266"/>
      <c r="M283" s="266"/>
    </row>
    <row r="284" spans="1:13" ht="15" customHeight="1">
      <c r="A284" s="258"/>
      <c r="B284" s="191"/>
      <c r="C284" s="12" t="s">
        <v>25</v>
      </c>
      <c r="D284" s="41">
        <v>0</v>
      </c>
      <c r="E284" s="41">
        <v>0</v>
      </c>
      <c r="F284" s="41">
        <v>0</v>
      </c>
      <c r="G284" s="46">
        <v>0</v>
      </c>
      <c r="H284" s="264"/>
      <c r="I284" s="303"/>
      <c r="J284" s="301"/>
      <c r="K284" s="258"/>
      <c r="L284" s="266"/>
      <c r="M284" s="266"/>
    </row>
    <row r="285" spans="1:13" ht="15" customHeight="1">
      <c r="A285" s="259"/>
      <c r="B285" s="192"/>
      <c r="C285" s="12" t="s">
        <v>27</v>
      </c>
      <c r="D285" s="41">
        <v>0</v>
      </c>
      <c r="E285" s="41">
        <v>0</v>
      </c>
      <c r="F285" s="41">
        <v>0</v>
      </c>
      <c r="G285" s="46">
        <v>0</v>
      </c>
      <c r="H285" s="265"/>
      <c r="I285" s="303"/>
      <c r="J285" s="301"/>
      <c r="K285" s="259"/>
      <c r="L285" s="266"/>
      <c r="M285" s="266"/>
    </row>
    <row r="286" spans="1:13" ht="18" customHeight="1">
      <c r="A286" s="257" t="s">
        <v>222</v>
      </c>
      <c r="B286" s="185" t="s">
        <v>223</v>
      </c>
      <c r="C286" s="11" t="s">
        <v>18</v>
      </c>
      <c r="D286" s="21">
        <v>0</v>
      </c>
      <c r="E286" s="41">
        <v>0</v>
      </c>
      <c r="F286" s="41">
        <v>0</v>
      </c>
      <c r="G286" s="46">
        <v>0</v>
      </c>
      <c r="H286" s="263" t="s">
        <v>224</v>
      </c>
      <c r="I286" s="302" t="s">
        <v>225</v>
      </c>
      <c r="J286" s="302" t="s">
        <v>49</v>
      </c>
      <c r="K286" s="257" t="s">
        <v>192</v>
      </c>
      <c r="L286" s="206"/>
      <c r="M286" s="206">
        <v>826</v>
      </c>
    </row>
    <row r="287" spans="1:13" ht="15" customHeight="1">
      <c r="A287" s="258"/>
      <c r="B287" s="191"/>
      <c r="C287" s="12" t="s">
        <v>21</v>
      </c>
      <c r="D287" s="41">
        <v>0</v>
      </c>
      <c r="E287" s="41">
        <v>0</v>
      </c>
      <c r="F287" s="41">
        <v>0</v>
      </c>
      <c r="G287" s="46">
        <v>0</v>
      </c>
      <c r="H287" s="264"/>
      <c r="I287" s="266"/>
      <c r="J287" s="266"/>
      <c r="K287" s="258"/>
      <c r="L287" s="266"/>
      <c r="M287" s="266"/>
    </row>
    <row r="288" spans="1:13" ht="15" customHeight="1">
      <c r="A288" s="258"/>
      <c r="B288" s="191"/>
      <c r="C288" s="12" t="s">
        <v>23</v>
      </c>
      <c r="D288" s="41">
        <v>0</v>
      </c>
      <c r="E288" s="41">
        <v>0</v>
      </c>
      <c r="F288" s="41">
        <v>0</v>
      </c>
      <c r="G288" s="46">
        <v>0</v>
      </c>
      <c r="H288" s="264"/>
      <c r="I288" s="266"/>
      <c r="J288" s="266"/>
      <c r="K288" s="258"/>
      <c r="L288" s="266"/>
      <c r="M288" s="266"/>
    </row>
    <row r="289" spans="1:13" ht="15" customHeight="1">
      <c r="A289" s="258"/>
      <c r="B289" s="191"/>
      <c r="C289" s="12" t="s">
        <v>25</v>
      </c>
      <c r="D289" s="41">
        <v>0</v>
      </c>
      <c r="E289" s="41">
        <v>0</v>
      </c>
      <c r="F289" s="41">
        <v>0</v>
      </c>
      <c r="G289" s="46">
        <v>0</v>
      </c>
      <c r="H289" s="264"/>
      <c r="I289" s="266"/>
      <c r="J289" s="266"/>
      <c r="K289" s="258"/>
      <c r="L289" s="266"/>
      <c r="M289" s="266"/>
    </row>
    <row r="290" spans="1:13" ht="27" customHeight="1">
      <c r="A290" s="259"/>
      <c r="B290" s="192"/>
      <c r="C290" s="12" t="s">
        <v>27</v>
      </c>
      <c r="D290" s="41">
        <v>0</v>
      </c>
      <c r="E290" s="41">
        <v>0</v>
      </c>
      <c r="F290" s="41">
        <v>0</v>
      </c>
      <c r="G290" s="46">
        <v>0</v>
      </c>
      <c r="H290" s="265"/>
      <c r="I290" s="266"/>
      <c r="J290" s="266"/>
      <c r="K290" s="259"/>
      <c r="L290" s="266"/>
      <c r="M290" s="266"/>
    </row>
    <row r="291" spans="1:13" ht="25.5" customHeight="1">
      <c r="A291" s="288" t="s">
        <v>226</v>
      </c>
      <c r="B291" s="267" t="s">
        <v>227</v>
      </c>
      <c r="C291" s="11" t="s">
        <v>18</v>
      </c>
      <c r="D291" s="21">
        <v>52327.519999999997</v>
      </c>
      <c r="E291" s="21">
        <v>32633.81</v>
      </c>
      <c r="F291" s="21">
        <v>32633.81</v>
      </c>
      <c r="G291" s="45">
        <v>62.364526352481455</v>
      </c>
      <c r="H291" s="263"/>
      <c r="I291" s="50" t="s">
        <v>19</v>
      </c>
      <c r="J291" s="47">
        <v>3</v>
      </c>
      <c r="K291" s="257" t="s">
        <v>228</v>
      </c>
      <c r="L291" s="206"/>
      <c r="M291" s="206">
        <v>826</v>
      </c>
    </row>
    <row r="292" spans="1:13" ht="28.5" customHeight="1">
      <c r="A292" s="289"/>
      <c r="B292" s="268"/>
      <c r="C292" s="12" t="s">
        <v>21</v>
      </c>
      <c r="D292" s="41">
        <v>52327.519999999997</v>
      </c>
      <c r="E292" s="41">
        <v>32633.81</v>
      </c>
      <c r="F292" s="41">
        <v>32633.81</v>
      </c>
      <c r="G292" s="46">
        <v>62.364526352481455</v>
      </c>
      <c r="H292" s="264"/>
      <c r="I292" s="43" t="s">
        <v>22</v>
      </c>
      <c r="J292" s="48">
        <v>1</v>
      </c>
      <c r="K292" s="258"/>
      <c r="L292" s="266"/>
      <c r="M292" s="266"/>
    </row>
    <row r="293" spans="1:13" ht="21.75" customHeight="1">
      <c r="A293" s="289"/>
      <c r="B293" s="268"/>
      <c r="C293" s="12" t="s">
        <v>23</v>
      </c>
      <c r="D293" s="41">
        <v>0</v>
      </c>
      <c r="E293" s="41">
        <v>0</v>
      </c>
      <c r="F293" s="41">
        <v>0</v>
      </c>
      <c r="G293" s="46">
        <v>0</v>
      </c>
      <c r="H293" s="264"/>
      <c r="I293" s="43" t="s">
        <v>24</v>
      </c>
      <c r="J293" s="48">
        <v>2</v>
      </c>
      <c r="K293" s="258"/>
      <c r="L293" s="266"/>
      <c r="M293" s="266"/>
    </row>
    <row r="294" spans="1:13" ht="20.25" customHeight="1">
      <c r="A294" s="289"/>
      <c r="B294" s="268"/>
      <c r="C294" s="12" t="s">
        <v>25</v>
      </c>
      <c r="D294" s="41">
        <v>0</v>
      </c>
      <c r="E294" s="41">
        <v>0</v>
      </c>
      <c r="F294" s="41">
        <v>0</v>
      </c>
      <c r="G294" s="46">
        <v>0</v>
      </c>
      <c r="H294" s="264"/>
      <c r="I294" s="43" t="s">
        <v>26</v>
      </c>
      <c r="J294" s="48">
        <v>0</v>
      </c>
      <c r="K294" s="258"/>
      <c r="L294" s="266"/>
      <c r="M294" s="266"/>
    </row>
    <row r="295" spans="1:13" ht="20.25" customHeight="1">
      <c r="A295" s="290"/>
      <c r="B295" s="269"/>
      <c r="C295" s="12" t="s">
        <v>27</v>
      </c>
      <c r="D295" s="41">
        <v>0</v>
      </c>
      <c r="E295" s="41">
        <v>0</v>
      </c>
      <c r="F295" s="41">
        <v>0</v>
      </c>
      <c r="G295" s="46">
        <v>0</v>
      </c>
      <c r="H295" s="265"/>
      <c r="I295" s="43" t="s">
        <v>28</v>
      </c>
      <c r="J295" s="44">
        <v>0.66666666666666663</v>
      </c>
      <c r="K295" s="259"/>
      <c r="L295" s="266"/>
      <c r="M295" s="266"/>
    </row>
    <row r="296" spans="1:13" ht="38.25" customHeight="1">
      <c r="A296" s="257" t="s">
        <v>229</v>
      </c>
      <c r="B296" s="267" t="s">
        <v>230</v>
      </c>
      <c r="C296" s="11" t="s">
        <v>18</v>
      </c>
      <c r="D296" s="41">
        <v>51686.559999999998</v>
      </c>
      <c r="E296" s="41">
        <v>32142.754000000001</v>
      </c>
      <c r="F296" s="41">
        <v>32142.754000000001</v>
      </c>
      <c r="G296" s="46">
        <v>62.187837611943998</v>
      </c>
      <c r="H296" s="263" t="s">
        <v>231</v>
      </c>
      <c r="I296" s="304" t="s">
        <v>232</v>
      </c>
      <c r="J296" s="300" t="s">
        <v>42</v>
      </c>
      <c r="K296" s="257" t="s">
        <v>228</v>
      </c>
      <c r="L296" s="188" t="s">
        <v>233</v>
      </c>
      <c r="M296" s="206">
        <v>826</v>
      </c>
    </row>
    <row r="297" spans="1:13" ht="36.75" customHeight="1">
      <c r="A297" s="258"/>
      <c r="B297" s="268"/>
      <c r="C297" s="12" t="s">
        <v>21</v>
      </c>
      <c r="D297" s="41">
        <v>51686.559999999998</v>
      </c>
      <c r="E297" s="41">
        <v>32142.754000000001</v>
      </c>
      <c r="F297" s="41">
        <v>32142.754000000001</v>
      </c>
      <c r="G297" s="46">
        <v>62.187837611943998</v>
      </c>
      <c r="H297" s="264"/>
      <c r="I297" s="305"/>
      <c r="J297" s="306"/>
      <c r="K297" s="258"/>
      <c r="L297" s="284"/>
      <c r="M297" s="266"/>
    </row>
    <row r="298" spans="1:13" ht="32.25" customHeight="1">
      <c r="A298" s="258"/>
      <c r="B298" s="268"/>
      <c r="C298" s="12" t="s">
        <v>23</v>
      </c>
      <c r="D298" s="41">
        <v>0</v>
      </c>
      <c r="E298" s="41">
        <v>0</v>
      </c>
      <c r="F298" s="41">
        <v>0</v>
      </c>
      <c r="G298" s="46">
        <v>0</v>
      </c>
      <c r="H298" s="264"/>
      <c r="I298" s="305"/>
      <c r="J298" s="306"/>
      <c r="K298" s="258"/>
      <c r="L298" s="284"/>
      <c r="M298" s="266"/>
    </row>
    <row r="299" spans="1:13" ht="37.5" customHeight="1">
      <c r="A299" s="258"/>
      <c r="B299" s="268"/>
      <c r="C299" s="12" t="s">
        <v>25</v>
      </c>
      <c r="D299" s="41">
        <v>0</v>
      </c>
      <c r="E299" s="41">
        <v>0</v>
      </c>
      <c r="F299" s="41">
        <v>0</v>
      </c>
      <c r="G299" s="46">
        <v>0</v>
      </c>
      <c r="H299" s="264"/>
      <c r="I299" s="305"/>
      <c r="J299" s="306"/>
      <c r="K299" s="258"/>
      <c r="L299" s="284"/>
      <c r="M299" s="266"/>
    </row>
    <row r="300" spans="1:13" ht="133.5" customHeight="1">
      <c r="A300" s="259"/>
      <c r="B300" s="269"/>
      <c r="C300" s="12" t="s">
        <v>27</v>
      </c>
      <c r="D300" s="41">
        <v>0</v>
      </c>
      <c r="E300" s="41">
        <v>0</v>
      </c>
      <c r="F300" s="41">
        <v>0</v>
      </c>
      <c r="G300" s="46">
        <v>0</v>
      </c>
      <c r="H300" s="265"/>
      <c r="I300" s="305"/>
      <c r="J300" s="306"/>
      <c r="K300" s="259"/>
      <c r="L300" s="285"/>
      <c r="M300" s="266"/>
    </row>
    <row r="301" spans="1:13" ht="33" customHeight="1">
      <c r="A301" s="257" t="s">
        <v>234</v>
      </c>
      <c r="B301" s="267" t="s">
        <v>235</v>
      </c>
      <c r="C301" s="11" t="s">
        <v>18</v>
      </c>
      <c r="D301" s="21">
        <v>640.96</v>
      </c>
      <c r="E301" s="21">
        <v>491.05599999999998</v>
      </c>
      <c r="F301" s="21">
        <v>491.05599999999998</v>
      </c>
      <c r="G301" s="45">
        <v>76.612581128307539</v>
      </c>
      <c r="H301" s="263" t="s">
        <v>236</v>
      </c>
      <c r="I301" s="302" t="s">
        <v>237</v>
      </c>
      <c r="J301" s="300" t="s">
        <v>42</v>
      </c>
      <c r="K301" s="257" t="s">
        <v>228</v>
      </c>
      <c r="L301" s="206" t="s">
        <v>238</v>
      </c>
      <c r="M301" s="206">
        <v>826</v>
      </c>
    </row>
    <row r="302" spans="1:13" ht="22.5" customHeight="1">
      <c r="A302" s="258"/>
      <c r="B302" s="268"/>
      <c r="C302" s="12" t="s">
        <v>21</v>
      </c>
      <c r="D302" s="41">
        <v>640.96</v>
      </c>
      <c r="E302" s="41">
        <v>491.05599999999998</v>
      </c>
      <c r="F302" s="41">
        <v>491.05599999999998</v>
      </c>
      <c r="G302" s="34">
        <v>76.612581128307539</v>
      </c>
      <c r="H302" s="264"/>
      <c r="I302" s="266"/>
      <c r="J302" s="306"/>
      <c r="K302" s="258"/>
      <c r="L302" s="266"/>
      <c r="M302" s="266"/>
    </row>
    <row r="303" spans="1:13" ht="15" customHeight="1">
      <c r="A303" s="258"/>
      <c r="B303" s="268"/>
      <c r="C303" s="12" t="s">
        <v>23</v>
      </c>
      <c r="D303" s="41">
        <v>0</v>
      </c>
      <c r="E303" s="41">
        <v>0</v>
      </c>
      <c r="F303" s="41">
        <v>0</v>
      </c>
      <c r="G303" s="46">
        <v>0</v>
      </c>
      <c r="H303" s="264"/>
      <c r="I303" s="266"/>
      <c r="J303" s="306"/>
      <c r="K303" s="258"/>
      <c r="L303" s="266"/>
      <c r="M303" s="266"/>
    </row>
    <row r="304" spans="1:13" ht="20.25" customHeight="1">
      <c r="A304" s="258"/>
      <c r="B304" s="268"/>
      <c r="C304" s="12" t="s">
        <v>25</v>
      </c>
      <c r="D304" s="41">
        <v>0</v>
      </c>
      <c r="E304" s="41">
        <v>0</v>
      </c>
      <c r="F304" s="41">
        <v>0</v>
      </c>
      <c r="G304" s="46">
        <v>0</v>
      </c>
      <c r="H304" s="264"/>
      <c r="I304" s="266"/>
      <c r="J304" s="306"/>
      <c r="K304" s="258"/>
      <c r="L304" s="266"/>
      <c r="M304" s="266"/>
    </row>
    <row r="305" spans="1:13" ht="15" customHeight="1">
      <c r="A305" s="259"/>
      <c r="B305" s="269"/>
      <c r="C305" s="12" t="s">
        <v>27</v>
      </c>
      <c r="D305" s="41">
        <v>0</v>
      </c>
      <c r="E305" s="41">
        <v>0</v>
      </c>
      <c r="F305" s="41">
        <v>0</v>
      </c>
      <c r="G305" s="46">
        <v>0</v>
      </c>
      <c r="H305" s="265"/>
      <c r="I305" s="266"/>
      <c r="J305" s="306"/>
      <c r="K305" s="259"/>
      <c r="L305" s="266"/>
      <c r="M305" s="266"/>
    </row>
    <row r="306" spans="1:13" ht="22.5" customHeight="1">
      <c r="A306" s="257" t="s">
        <v>239</v>
      </c>
      <c r="B306" s="267" t="s">
        <v>240</v>
      </c>
      <c r="C306" s="11" t="s">
        <v>18</v>
      </c>
      <c r="D306" s="21">
        <v>0</v>
      </c>
      <c r="E306" s="41">
        <v>0</v>
      </c>
      <c r="F306" s="41">
        <v>0</v>
      </c>
      <c r="G306" s="46">
        <v>0</v>
      </c>
      <c r="H306" s="220" t="s">
        <v>241</v>
      </c>
      <c r="I306" s="257" t="s">
        <v>242</v>
      </c>
      <c r="J306" s="302" t="s">
        <v>49</v>
      </c>
      <c r="K306" s="257" t="s">
        <v>228</v>
      </c>
      <c r="L306" s="206"/>
      <c r="M306" s="206">
        <v>826</v>
      </c>
    </row>
    <row r="307" spans="1:13" ht="15" customHeight="1">
      <c r="A307" s="258"/>
      <c r="B307" s="268"/>
      <c r="C307" s="12" t="s">
        <v>21</v>
      </c>
      <c r="D307" s="41">
        <v>0</v>
      </c>
      <c r="E307" s="41">
        <v>0</v>
      </c>
      <c r="F307" s="41">
        <v>0</v>
      </c>
      <c r="G307" s="46">
        <v>0</v>
      </c>
      <c r="H307" s="264"/>
      <c r="I307" s="297"/>
      <c r="J307" s="266"/>
      <c r="K307" s="258"/>
      <c r="L307" s="266"/>
      <c r="M307" s="266"/>
    </row>
    <row r="308" spans="1:13" ht="16.5" customHeight="1">
      <c r="A308" s="258"/>
      <c r="B308" s="268"/>
      <c r="C308" s="12" t="s">
        <v>23</v>
      </c>
      <c r="D308" s="41">
        <v>0</v>
      </c>
      <c r="E308" s="41">
        <v>0</v>
      </c>
      <c r="F308" s="41">
        <v>0</v>
      </c>
      <c r="G308" s="46">
        <v>0</v>
      </c>
      <c r="H308" s="264"/>
      <c r="I308" s="297"/>
      <c r="J308" s="266"/>
      <c r="K308" s="258"/>
      <c r="L308" s="266"/>
      <c r="M308" s="266"/>
    </row>
    <row r="309" spans="1:13" ht="18" customHeight="1">
      <c r="A309" s="258"/>
      <c r="B309" s="268"/>
      <c r="C309" s="12" t="s">
        <v>25</v>
      </c>
      <c r="D309" s="41">
        <v>0</v>
      </c>
      <c r="E309" s="41">
        <v>0</v>
      </c>
      <c r="F309" s="41">
        <v>0</v>
      </c>
      <c r="G309" s="46">
        <v>0</v>
      </c>
      <c r="H309" s="264"/>
      <c r="I309" s="297"/>
      <c r="J309" s="266"/>
      <c r="K309" s="258"/>
      <c r="L309" s="266"/>
      <c r="M309" s="266"/>
    </row>
    <row r="310" spans="1:13" ht="16.350000000000001" customHeight="1">
      <c r="A310" s="259"/>
      <c r="B310" s="269"/>
      <c r="C310" s="12" t="s">
        <v>27</v>
      </c>
      <c r="D310" s="41">
        <v>0</v>
      </c>
      <c r="E310" s="41">
        <v>0</v>
      </c>
      <c r="F310" s="41">
        <v>0</v>
      </c>
      <c r="G310" s="46">
        <v>0</v>
      </c>
      <c r="H310" s="265"/>
      <c r="I310" s="298"/>
      <c r="J310" s="266"/>
      <c r="K310" s="259"/>
      <c r="L310" s="266"/>
      <c r="M310" s="266"/>
    </row>
    <row r="311" spans="1:13" s="7" customFormat="1" ht="24" customHeight="1">
      <c r="A311" s="257" t="s">
        <v>243</v>
      </c>
      <c r="B311" s="267" t="s">
        <v>244</v>
      </c>
      <c r="C311" s="14" t="s">
        <v>18</v>
      </c>
      <c r="D311" s="15">
        <f>SUM(D312:D315)</f>
        <v>356658.61699999997</v>
      </c>
      <c r="E311" s="15">
        <f>SUM(E312:E315)</f>
        <v>124426.96312</v>
      </c>
      <c r="F311" s="15">
        <f>SUM(F312:F315)</f>
        <v>342998.45646592602</v>
      </c>
      <c r="G311" s="51">
        <f t="shared" ref="G311:G372" si="51">F311/D311</f>
        <v>0.96169962007654519</v>
      </c>
      <c r="H311" s="188"/>
      <c r="I311" s="154" t="s">
        <v>19</v>
      </c>
      <c r="J311" s="153">
        <f t="shared" ref="J311:J314" si="52">J316+J371+J386+J416+J446+J471+J481</f>
        <v>28</v>
      </c>
      <c r="K311" s="257" t="s">
        <v>245</v>
      </c>
      <c r="L311" s="188"/>
      <c r="M311" s="188">
        <v>827</v>
      </c>
    </row>
    <row r="312" spans="1:13" s="7" customFormat="1" ht="18.75" customHeight="1">
      <c r="A312" s="258"/>
      <c r="B312" s="268"/>
      <c r="C312" s="17" t="s">
        <v>21</v>
      </c>
      <c r="D312" s="41">
        <f t="shared" ref="D312:D315" si="53">D317+D372+D387++D417+D447+D472</f>
        <v>45688.648999999998</v>
      </c>
      <c r="E312" s="41">
        <f>E317+E372+E387++E417+E447+E472</f>
        <v>40604.226139999999</v>
      </c>
      <c r="F312" s="41">
        <f>F317+F372+F387++F417+F447+F472</f>
        <v>40604.226139999999</v>
      </c>
      <c r="G312" s="52">
        <f t="shared" si="51"/>
        <v>0.88871584143361304</v>
      </c>
      <c r="H312" s="189"/>
      <c r="I312" s="154" t="s">
        <v>22</v>
      </c>
      <c r="J312" s="153">
        <f t="shared" si="52"/>
        <v>24</v>
      </c>
      <c r="K312" s="258"/>
      <c r="L312" s="189"/>
      <c r="M312" s="189"/>
    </row>
    <row r="313" spans="1:13" s="7" customFormat="1" ht="18.75" customHeight="1">
      <c r="A313" s="258"/>
      <c r="B313" s="268"/>
      <c r="C313" s="17" t="s">
        <v>23</v>
      </c>
      <c r="D313" s="41">
        <f t="shared" si="53"/>
        <v>96407.567999999999</v>
      </c>
      <c r="E313" s="41">
        <f t="shared" ref="E313:F315" si="54">E318+E373+E388+E418+E448+E473</f>
        <v>83822.736980000001</v>
      </c>
      <c r="F313" s="41">
        <f t="shared" si="54"/>
        <v>83822.736999999994</v>
      </c>
      <c r="G313" s="52">
        <f t="shared" si="51"/>
        <v>0.86946220861001278</v>
      </c>
      <c r="H313" s="189"/>
      <c r="I313" s="154" t="s">
        <v>24</v>
      </c>
      <c r="J313" s="153">
        <f t="shared" si="52"/>
        <v>2</v>
      </c>
      <c r="K313" s="258"/>
      <c r="L313" s="189"/>
      <c r="M313" s="189"/>
    </row>
    <row r="314" spans="1:13" s="7" customFormat="1" ht="18.75" customHeight="1">
      <c r="A314" s="258"/>
      <c r="B314" s="268"/>
      <c r="C314" s="17" t="s">
        <v>25</v>
      </c>
      <c r="D314" s="41">
        <f t="shared" si="53"/>
        <v>0</v>
      </c>
      <c r="E314" s="41">
        <f t="shared" si="54"/>
        <v>0</v>
      </c>
      <c r="F314" s="41">
        <f t="shared" si="54"/>
        <v>0</v>
      </c>
      <c r="G314" s="52">
        <v>0</v>
      </c>
      <c r="H314" s="189"/>
      <c r="I314" s="154" t="s">
        <v>26</v>
      </c>
      <c r="J314" s="153">
        <f t="shared" si="52"/>
        <v>2</v>
      </c>
      <c r="K314" s="258"/>
      <c r="L314" s="189"/>
      <c r="M314" s="189"/>
    </row>
    <row r="315" spans="1:13" s="7" customFormat="1" ht="18.75" customHeight="1">
      <c r="A315" s="259"/>
      <c r="B315" s="269"/>
      <c r="C315" s="17" t="s">
        <v>27</v>
      </c>
      <c r="D315" s="41">
        <f t="shared" si="53"/>
        <v>214562.4</v>
      </c>
      <c r="E315" s="41">
        <f t="shared" si="54"/>
        <v>0</v>
      </c>
      <c r="F315" s="41">
        <f t="shared" si="54"/>
        <v>218571.49332592601</v>
      </c>
      <c r="G315" s="52">
        <f t="shared" si="51"/>
        <v>1.0186849761464545</v>
      </c>
      <c r="H315" s="190"/>
      <c r="I315" s="154" t="s">
        <v>28</v>
      </c>
      <c r="J315" s="53">
        <f>(J312+J313/2)/J311</f>
        <v>0.8928571428571429</v>
      </c>
      <c r="K315" s="259"/>
      <c r="L315" s="190"/>
      <c r="M315" s="190"/>
    </row>
    <row r="316" spans="1:13" s="7" customFormat="1" ht="48.75" customHeight="1">
      <c r="A316" s="257" t="s">
        <v>246</v>
      </c>
      <c r="B316" s="267" t="s">
        <v>247</v>
      </c>
      <c r="C316" s="54" t="s">
        <v>18</v>
      </c>
      <c r="D316" s="21">
        <f>SUM(D317:D320)</f>
        <v>952.6</v>
      </c>
      <c r="E316" s="21">
        <f>SUM(E317:E320)</f>
        <v>188</v>
      </c>
      <c r="F316" s="21">
        <f>SUM(F317:F320)</f>
        <v>188</v>
      </c>
      <c r="G316" s="52">
        <f t="shared" si="51"/>
        <v>0.19735460844005878</v>
      </c>
      <c r="H316" s="188"/>
      <c r="I316" s="154" t="s">
        <v>19</v>
      </c>
      <c r="J316" s="153">
        <f>SUM(J317:J319)</f>
        <v>10</v>
      </c>
      <c r="K316" s="257" t="s">
        <v>248</v>
      </c>
      <c r="L316" s="188"/>
      <c r="M316" s="188">
        <v>827</v>
      </c>
    </row>
    <row r="317" spans="1:13" s="7" customFormat="1" ht="48.75" customHeight="1">
      <c r="A317" s="258"/>
      <c r="B317" s="268"/>
      <c r="C317" s="17" t="s">
        <v>21</v>
      </c>
      <c r="D317" s="21">
        <f>D327+D332+D337+D342+D347+D352+D357+D362+D367+D322</f>
        <v>0</v>
      </c>
      <c r="E317" s="21">
        <f>E327+E332+E337+E342+E347+E352+E357+E362+E367+E322</f>
        <v>0</v>
      </c>
      <c r="F317" s="21">
        <f>F327+F332+F337+F342+F347+F352+F357+F362+F367+F322</f>
        <v>0</v>
      </c>
      <c r="G317" s="52">
        <v>0</v>
      </c>
      <c r="H317" s="189"/>
      <c r="I317" s="154" t="s">
        <v>22</v>
      </c>
      <c r="J317" s="153">
        <v>8</v>
      </c>
      <c r="K317" s="258"/>
      <c r="L317" s="189"/>
      <c r="M317" s="189"/>
    </row>
    <row r="318" spans="1:13" s="7" customFormat="1" ht="48.75" customHeight="1">
      <c r="A318" s="258"/>
      <c r="B318" s="268"/>
      <c r="C318" s="17" t="s">
        <v>23</v>
      </c>
      <c r="D318" s="21">
        <f t="shared" ref="D318:F320" si="55">D323+D328+D333+D338+D343+D348+D353+D358+D363+D368</f>
        <v>952.6</v>
      </c>
      <c r="E318" s="21">
        <f>E323+E328+E333+E338+E343+E348+E353+E358+E363+E368</f>
        <v>188</v>
      </c>
      <c r="F318" s="21">
        <f>F323+F328+F333+F338+F343+F348+F353+F358+F363+F368</f>
        <v>188</v>
      </c>
      <c r="G318" s="52">
        <f t="shared" si="51"/>
        <v>0.19735460844005878</v>
      </c>
      <c r="H318" s="189"/>
      <c r="I318" s="154" t="s">
        <v>24</v>
      </c>
      <c r="J318" s="153">
        <v>0</v>
      </c>
      <c r="K318" s="258"/>
      <c r="L318" s="189"/>
      <c r="M318" s="189"/>
    </row>
    <row r="319" spans="1:13" s="7" customFormat="1" ht="48.75" customHeight="1">
      <c r="A319" s="258"/>
      <c r="B319" s="268"/>
      <c r="C319" s="17" t="s">
        <v>25</v>
      </c>
      <c r="D319" s="21">
        <f t="shared" si="55"/>
        <v>0</v>
      </c>
      <c r="E319" s="21">
        <f t="shared" si="55"/>
        <v>0</v>
      </c>
      <c r="F319" s="21">
        <f t="shared" si="55"/>
        <v>0</v>
      </c>
      <c r="G319" s="52">
        <v>0</v>
      </c>
      <c r="H319" s="189"/>
      <c r="I319" s="154" t="s">
        <v>26</v>
      </c>
      <c r="J319" s="153">
        <v>2</v>
      </c>
      <c r="K319" s="258"/>
      <c r="L319" s="189"/>
      <c r="M319" s="189"/>
    </row>
    <row r="320" spans="1:13" s="7" customFormat="1" ht="48.75" customHeight="1">
      <c r="A320" s="259"/>
      <c r="B320" s="269"/>
      <c r="C320" s="17" t="s">
        <v>27</v>
      </c>
      <c r="D320" s="21">
        <f t="shared" si="55"/>
        <v>0</v>
      </c>
      <c r="E320" s="21">
        <f t="shared" si="55"/>
        <v>0</v>
      </c>
      <c r="F320" s="21">
        <f t="shared" si="55"/>
        <v>0</v>
      </c>
      <c r="G320" s="52">
        <v>0</v>
      </c>
      <c r="H320" s="190"/>
      <c r="I320" s="154" t="s">
        <v>28</v>
      </c>
      <c r="J320" s="53">
        <f>(J317+J318/2)/J316</f>
        <v>0.8</v>
      </c>
      <c r="K320" s="259"/>
      <c r="L320" s="190"/>
      <c r="M320" s="190"/>
    </row>
    <row r="321" spans="1:14" s="8" customFormat="1" ht="36.75" customHeight="1" outlineLevel="1">
      <c r="A321" s="257" t="s">
        <v>249</v>
      </c>
      <c r="B321" s="267" t="s">
        <v>250</v>
      </c>
      <c r="C321" s="54" t="s">
        <v>18</v>
      </c>
      <c r="D321" s="21">
        <f>SUM(D322:D325)</f>
        <v>952.6</v>
      </c>
      <c r="E321" s="21">
        <f>SUM(E322:E325)</f>
        <v>188</v>
      </c>
      <c r="F321" s="21">
        <f>SUM(F322:F325)</f>
        <v>188</v>
      </c>
      <c r="G321" s="52">
        <f t="shared" si="51"/>
        <v>0.19735460844005878</v>
      </c>
      <c r="H321" s="188" t="s">
        <v>251</v>
      </c>
      <c r="I321" s="185" t="s">
        <v>252</v>
      </c>
      <c r="J321" s="188" t="s">
        <v>253</v>
      </c>
      <c r="K321" s="257" t="s">
        <v>254</v>
      </c>
      <c r="L321" s="307" t="s">
        <v>255</v>
      </c>
      <c r="M321" s="188">
        <v>827</v>
      </c>
    </row>
    <row r="322" spans="1:14" s="8" customFormat="1" ht="36.75" customHeight="1" outlineLevel="1">
      <c r="A322" s="258"/>
      <c r="B322" s="268"/>
      <c r="C322" s="17" t="s">
        <v>21</v>
      </c>
      <c r="D322" s="21">
        <v>0</v>
      </c>
      <c r="E322" s="21">
        <v>0</v>
      </c>
      <c r="F322" s="21">
        <v>0</v>
      </c>
      <c r="G322" s="52">
        <v>0</v>
      </c>
      <c r="H322" s="189"/>
      <c r="I322" s="191"/>
      <c r="J322" s="189"/>
      <c r="K322" s="258"/>
      <c r="L322" s="308"/>
      <c r="M322" s="189"/>
    </row>
    <row r="323" spans="1:14" s="8" customFormat="1" ht="36.75" customHeight="1" outlineLevel="1">
      <c r="A323" s="258"/>
      <c r="B323" s="268"/>
      <c r="C323" s="17" t="s">
        <v>23</v>
      </c>
      <c r="D323" s="21">
        <v>952.6</v>
      </c>
      <c r="E323" s="21">
        <v>188</v>
      </c>
      <c r="F323" s="21">
        <v>188</v>
      </c>
      <c r="G323" s="52">
        <f t="shared" si="51"/>
        <v>0.19735460844005878</v>
      </c>
      <c r="H323" s="189"/>
      <c r="I323" s="191"/>
      <c r="J323" s="189"/>
      <c r="K323" s="258"/>
      <c r="L323" s="308"/>
      <c r="M323" s="189"/>
      <c r="N323" s="1"/>
    </row>
    <row r="324" spans="1:14" s="8" customFormat="1" ht="36.75" customHeight="1" outlineLevel="1">
      <c r="A324" s="258"/>
      <c r="B324" s="268"/>
      <c r="C324" s="17" t="s">
        <v>25</v>
      </c>
      <c r="D324" s="21">
        <v>0</v>
      </c>
      <c r="E324" s="21">
        <v>0</v>
      </c>
      <c r="F324" s="21">
        <v>0</v>
      </c>
      <c r="G324" s="52">
        <v>0</v>
      </c>
      <c r="H324" s="189"/>
      <c r="I324" s="191"/>
      <c r="J324" s="189"/>
      <c r="K324" s="258"/>
      <c r="L324" s="308"/>
      <c r="M324" s="189"/>
      <c r="N324" s="1"/>
    </row>
    <row r="325" spans="1:14" s="8" customFormat="1" ht="102.75" customHeight="1" outlineLevel="1">
      <c r="A325" s="259"/>
      <c r="B325" s="269"/>
      <c r="C325" s="17" t="s">
        <v>27</v>
      </c>
      <c r="D325" s="21">
        <v>0</v>
      </c>
      <c r="E325" s="21">
        <v>0</v>
      </c>
      <c r="F325" s="21">
        <v>0</v>
      </c>
      <c r="G325" s="52">
        <v>0</v>
      </c>
      <c r="H325" s="190"/>
      <c r="I325" s="192"/>
      <c r="J325" s="190"/>
      <c r="K325" s="259"/>
      <c r="L325" s="309"/>
      <c r="M325" s="190"/>
      <c r="N325" s="1"/>
    </row>
    <row r="326" spans="1:14" s="7" customFormat="1" ht="22.5" customHeight="1">
      <c r="A326" s="257" t="s">
        <v>256</v>
      </c>
      <c r="B326" s="267" t="s">
        <v>257</v>
      </c>
      <c r="C326" s="54" t="s">
        <v>18</v>
      </c>
      <c r="D326" s="21">
        <f>SUM(D327:D330)</f>
        <v>0</v>
      </c>
      <c r="E326" s="21">
        <f>SUM(E327:E330)</f>
        <v>0</v>
      </c>
      <c r="F326" s="21">
        <f>SUM(F327:F330)</f>
        <v>0</v>
      </c>
      <c r="G326" s="52">
        <v>0</v>
      </c>
      <c r="H326" s="188" t="s">
        <v>258</v>
      </c>
      <c r="I326" s="185" t="s">
        <v>259</v>
      </c>
      <c r="J326" s="188" t="s">
        <v>49</v>
      </c>
      <c r="K326" s="257" t="s">
        <v>260</v>
      </c>
      <c r="L326" s="185"/>
      <c r="M326" s="188">
        <v>827</v>
      </c>
    </row>
    <row r="327" spans="1:14" s="7" customFormat="1" ht="22.5" customHeight="1">
      <c r="A327" s="258"/>
      <c r="B327" s="268"/>
      <c r="C327" s="17" t="s">
        <v>21</v>
      </c>
      <c r="D327" s="21">
        <v>0</v>
      </c>
      <c r="E327" s="21">
        <v>0</v>
      </c>
      <c r="F327" s="21">
        <v>0</v>
      </c>
      <c r="G327" s="52">
        <v>0</v>
      </c>
      <c r="H327" s="189"/>
      <c r="I327" s="191"/>
      <c r="J327" s="189"/>
      <c r="K327" s="258"/>
      <c r="L327" s="191"/>
      <c r="M327" s="189"/>
    </row>
    <row r="328" spans="1:14" s="7" customFormat="1" ht="22.5" customHeight="1">
      <c r="A328" s="258"/>
      <c r="B328" s="268"/>
      <c r="C328" s="17" t="s">
        <v>23</v>
      </c>
      <c r="D328" s="21">
        <v>0</v>
      </c>
      <c r="E328" s="21">
        <v>0</v>
      </c>
      <c r="F328" s="21">
        <v>0</v>
      </c>
      <c r="G328" s="52">
        <v>0</v>
      </c>
      <c r="H328" s="189"/>
      <c r="I328" s="191"/>
      <c r="J328" s="189"/>
      <c r="K328" s="258"/>
      <c r="L328" s="191"/>
      <c r="M328" s="189"/>
    </row>
    <row r="329" spans="1:14" s="7" customFormat="1" ht="22.5" customHeight="1">
      <c r="A329" s="258"/>
      <c r="B329" s="268"/>
      <c r="C329" s="17" t="s">
        <v>25</v>
      </c>
      <c r="D329" s="21">
        <v>0</v>
      </c>
      <c r="E329" s="21">
        <v>0</v>
      </c>
      <c r="F329" s="21">
        <v>0</v>
      </c>
      <c r="G329" s="52">
        <v>0</v>
      </c>
      <c r="H329" s="189"/>
      <c r="I329" s="191"/>
      <c r="J329" s="189"/>
      <c r="K329" s="258"/>
      <c r="L329" s="191"/>
      <c r="M329" s="189"/>
    </row>
    <row r="330" spans="1:14" s="7" customFormat="1" ht="22.5" customHeight="1">
      <c r="A330" s="259"/>
      <c r="B330" s="269"/>
      <c r="C330" s="17" t="s">
        <v>27</v>
      </c>
      <c r="D330" s="21">
        <v>0</v>
      </c>
      <c r="E330" s="21">
        <v>0</v>
      </c>
      <c r="F330" s="21">
        <v>0</v>
      </c>
      <c r="G330" s="52">
        <v>0</v>
      </c>
      <c r="H330" s="190"/>
      <c r="I330" s="192"/>
      <c r="J330" s="190"/>
      <c r="K330" s="259"/>
      <c r="L330" s="192"/>
      <c r="M330" s="190"/>
    </row>
    <row r="331" spans="1:14" s="7" customFormat="1" ht="36" customHeight="1">
      <c r="A331" s="257" t="s">
        <v>261</v>
      </c>
      <c r="B331" s="267" t="s">
        <v>262</v>
      </c>
      <c r="C331" s="54" t="s">
        <v>18</v>
      </c>
      <c r="D331" s="21">
        <f>SUM(D332:D335)</f>
        <v>0</v>
      </c>
      <c r="E331" s="21">
        <f>SUM(E332:E335)</f>
        <v>0</v>
      </c>
      <c r="F331" s="21">
        <f>SUM(F332:F335)</f>
        <v>0</v>
      </c>
      <c r="G331" s="52">
        <v>0</v>
      </c>
      <c r="H331" s="312" t="s">
        <v>263</v>
      </c>
      <c r="I331" s="223" t="s">
        <v>264</v>
      </c>
      <c r="J331" s="220" t="s">
        <v>49</v>
      </c>
      <c r="K331" s="257" t="s">
        <v>254</v>
      </c>
      <c r="L331" s="185"/>
      <c r="M331" s="188">
        <v>827</v>
      </c>
    </row>
    <row r="332" spans="1:14" s="7" customFormat="1" ht="36" customHeight="1">
      <c r="A332" s="258"/>
      <c r="B332" s="268"/>
      <c r="C332" s="17" t="s">
        <v>21</v>
      </c>
      <c r="D332" s="21">
        <v>0</v>
      </c>
      <c r="E332" s="21">
        <v>0</v>
      </c>
      <c r="F332" s="21">
        <v>0</v>
      </c>
      <c r="G332" s="52">
        <v>0</v>
      </c>
      <c r="H332" s="313"/>
      <c r="I332" s="315"/>
      <c r="J332" s="310"/>
      <c r="K332" s="258"/>
      <c r="L332" s="191"/>
      <c r="M332" s="189"/>
    </row>
    <row r="333" spans="1:14" s="7" customFormat="1" ht="36" customHeight="1">
      <c r="A333" s="258"/>
      <c r="B333" s="268"/>
      <c r="C333" s="17" t="s">
        <v>23</v>
      </c>
      <c r="D333" s="21">
        <v>0</v>
      </c>
      <c r="E333" s="21">
        <v>0</v>
      </c>
      <c r="F333" s="21">
        <v>0</v>
      </c>
      <c r="G333" s="52">
        <v>0</v>
      </c>
      <c r="H333" s="313"/>
      <c r="I333" s="315"/>
      <c r="J333" s="310"/>
      <c r="K333" s="258"/>
      <c r="L333" s="191"/>
      <c r="M333" s="189"/>
    </row>
    <row r="334" spans="1:14" s="7" customFormat="1" ht="36" customHeight="1">
      <c r="A334" s="258"/>
      <c r="B334" s="268"/>
      <c r="C334" s="17" t="s">
        <v>25</v>
      </c>
      <c r="D334" s="21">
        <v>0</v>
      </c>
      <c r="E334" s="21">
        <v>0</v>
      </c>
      <c r="F334" s="21">
        <v>0</v>
      </c>
      <c r="G334" s="52">
        <v>0</v>
      </c>
      <c r="H334" s="313"/>
      <c r="I334" s="315"/>
      <c r="J334" s="310"/>
      <c r="K334" s="258"/>
      <c r="L334" s="191"/>
      <c r="M334" s="189"/>
    </row>
    <row r="335" spans="1:14" s="7" customFormat="1" ht="36" customHeight="1">
      <c r="A335" s="259"/>
      <c r="B335" s="269"/>
      <c r="C335" s="17" t="s">
        <v>27</v>
      </c>
      <c r="D335" s="21">
        <v>0</v>
      </c>
      <c r="E335" s="21">
        <v>0</v>
      </c>
      <c r="F335" s="21">
        <v>0</v>
      </c>
      <c r="G335" s="52">
        <v>0</v>
      </c>
      <c r="H335" s="314"/>
      <c r="I335" s="316"/>
      <c r="J335" s="311"/>
      <c r="K335" s="259"/>
      <c r="L335" s="192"/>
      <c r="M335" s="190"/>
    </row>
    <row r="336" spans="1:14" s="7" customFormat="1" ht="27" customHeight="1">
      <c r="A336" s="257" t="s">
        <v>265</v>
      </c>
      <c r="B336" s="267" t="s">
        <v>266</v>
      </c>
      <c r="C336" s="54" t="s">
        <v>18</v>
      </c>
      <c r="D336" s="21">
        <f>SUM(D337:D340)</f>
        <v>0</v>
      </c>
      <c r="E336" s="21">
        <f>SUM(E337:E340)</f>
        <v>0</v>
      </c>
      <c r="F336" s="21">
        <f>SUM(F337:F340)</f>
        <v>0</v>
      </c>
      <c r="G336" s="52">
        <v>0</v>
      </c>
      <c r="H336" s="188" t="s">
        <v>267</v>
      </c>
      <c r="I336" s="185" t="s">
        <v>268</v>
      </c>
      <c r="J336" s="220" t="s">
        <v>49</v>
      </c>
      <c r="K336" s="257" t="s">
        <v>254</v>
      </c>
      <c r="L336" s="185"/>
      <c r="M336" s="188">
        <v>827</v>
      </c>
    </row>
    <row r="337" spans="1:13" s="7" customFormat="1" ht="27" customHeight="1">
      <c r="A337" s="258"/>
      <c r="B337" s="268"/>
      <c r="C337" s="17" t="s">
        <v>21</v>
      </c>
      <c r="D337" s="21">
        <v>0</v>
      </c>
      <c r="E337" s="21">
        <v>0</v>
      </c>
      <c r="F337" s="21">
        <v>0</v>
      </c>
      <c r="G337" s="52">
        <v>0</v>
      </c>
      <c r="H337" s="189"/>
      <c r="I337" s="191"/>
      <c r="J337" s="310"/>
      <c r="K337" s="258"/>
      <c r="L337" s="191"/>
      <c r="M337" s="189"/>
    </row>
    <row r="338" spans="1:13" s="7" customFormat="1" ht="27" customHeight="1">
      <c r="A338" s="258"/>
      <c r="B338" s="268"/>
      <c r="C338" s="17" t="s">
        <v>23</v>
      </c>
      <c r="D338" s="21">
        <v>0</v>
      </c>
      <c r="E338" s="21">
        <v>0</v>
      </c>
      <c r="F338" s="21">
        <v>0</v>
      </c>
      <c r="G338" s="52">
        <v>0</v>
      </c>
      <c r="H338" s="189"/>
      <c r="I338" s="191"/>
      <c r="J338" s="310"/>
      <c r="K338" s="258"/>
      <c r="L338" s="191"/>
      <c r="M338" s="189"/>
    </row>
    <row r="339" spans="1:13" s="7" customFormat="1" ht="27" customHeight="1">
      <c r="A339" s="258"/>
      <c r="B339" s="268"/>
      <c r="C339" s="17" t="s">
        <v>25</v>
      </c>
      <c r="D339" s="21">
        <v>0</v>
      </c>
      <c r="E339" s="21">
        <v>0</v>
      </c>
      <c r="F339" s="21">
        <v>0</v>
      </c>
      <c r="G339" s="52">
        <v>0</v>
      </c>
      <c r="H339" s="189"/>
      <c r="I339" s="191"/>
      <c r="J339" s="310"/>
      <c r="K339" s="258"/>
      <c r="L339" s="191"/>
      <c r="M339" s="189"/>
    </row>
    <row r="340" spans="1:13" s="7" customFormat="1" ht="27" customHeight="1">
      <c r="A340" s="259"/>
      <c r="B340" s="269"/>
      <c r="C340" s="17" t="s">
        <v>27</v>
      </c>
      <c r="D340" s="21">
        <v>0</v>
      </c>
      <c r="E340" s="21">
        <v>0</v>
      </c>
      <c r="F340" s="21">
        <v>0</v>
      </c>
      <c r="G340" s="52">
        <v>0</v>
      </c>
      <c r="H340" s="190"/>
      <c r="I340" s="192"/>
      <c r="J340" s="311"/>
      <c r="K340" s="259"/>
      <c r="L340" s="192"/>
      <c r="M340" s="190"/>
    </row>
    <row r="341" spans="1:13" s="7" customFormat="1" ht="45" customHeight="1">
      <c r="A341" s="257" t="s">
        <v>269</v>
      </c>
      <c r="B341" s="267" t="s">
        <v>270</v>
      </c>
      <c r="C341" s="54" t="s">
        <v>18</v>
      </c>
      <c r="D341" s="21">
        <f>SUM(D342:D345)</f>
        <v>0</v>
      </c>
      <c r="E341" s="21">
        <f>SUM(E342:E345)</f>
        <v>0</v>
      </c>
      <c r="F341" s="21">
        <f>SUM(F342:F345)</f>
        <v>0</v>
      </c>
      <c r="G341" s="52">
        <v>0</v>
      </c>
      <c r="H341" s="188" t="s">
        <v>271</v>
      </c>
      <c r="I341" s="185" t="s">
        <v>272</v>
      </c>
      <c r="J341" s="188" t="s">
        <v>49</v>
      </c>
      <c r="K341" s="257" t="s">
        <v>273</v>
      </c>
      <c r="L341" s="185"/>
      <c r="M341" s="188">
        <v>827</v>
      </c>
    </row>
    <row r="342" spans="1:13" s="7" customFormat="1" ht="45" customHeight="1">
      <c r="A342" s="258"/>
      <c r="B342" s="268"/>
      <c r="C342" s="17" t="s">
        <v>21</v>
      </c>
      <c r="D342" s="21">
        <v>0</v>
      </c>
      <c r="E342" s="21">
        <v>0</v>
      </c>
      <c r="F342" s="21">
        <v>0</v>
      </c>
      <c r="G342" s="52">
        <v>0</v>
      </c>
      <c r="H342" s="189"/>
      <c r="I342" s="191"/>
      <c r="J342" s="189"/>
      <c r="K342" s="258"/>
      <c r="L342" s="191"/>
      <c r="M342" s="189"/>
    </row>
    <row r="343" spans="1:13" s="7" customFormat="1" ht="45" customHeight="1">
      <c r="A343" s="258"/>
      <c r="B343" s="268"/>
      <c r="C343" s="17" t="s">
        <v>23</v>
      </c>
      <c r="D343" s="21">
        <v>0</v>
      </c>
      <c r="E343" s="21">
        <v>0</v>
      </c>
      <c r="F343" s="21">
        <v>0</v>
      </c>
      <c r="G343" s="52">
        <v>0</v>
      </c>
      <c r="H343" s="189"/>
      <c r="I343" s="191"/>
      <c r="J343" s="189"/>
      <c r="K343" s="258"/>
      <c r="L343" s="191"/>
      <c r="M343" s="189"/>
    </row>
    <row r="344" spans="1:13" s="7" customFormat="1" ht="45" customHeight="1">
      <c r="A344" s="258"/>
      <c r="B344" s="268"/>
      <c r="C344" s="17" t="s">
        <v>25</v>
      </c>
      <c r="D344" s="21">
        <v>0</v>
      </c>
      <c r="E344" s="21">
        <v>0</v>
      </c>
      <c r="F344" s="21">
        <v>0</v>
      </c>
      <c r="G344" s="52">
        <v>0</v>
      </c>
      <c r="H344" s="189"/>
      <c r="I344" s="191"/>
      <c r="J344" s="189"/>
      <c r="K344" s="258"/>
      <c r="L344" s="191"/>
      <c r="M344" s="189"/>
    </row>
    <row r="345" spans="1:13" s="7" customFormat="1" ht="45" customHeight="1">
      <c r="A345" s="259"/>
      <c r="B345" s="269"/>
      <c r="C345" s="17" t="s">
        <v>27</v>
      </c>
      <c r="D345" s="21">
        <v>0</v>
      </c>
      <c r="E345" s="21">
        <v>0</v>
      </c>
      <c r="F345" s="21">
        <v>0</v>
      </c>
      <c r="G345" s="52">
        <v>0</v>
      </c>
      <c r="H345" s="190"/>
      <c r="I345" s="192"/>
      <c r="J345" s="190"/>
      <c r="K345" s="259"/>
      <c r="L345" s="192"/>
      <c r="M345" s="190"/>
    </row>
    <row r="346" spans="1:13" s="7" customFormat="1" ht="35.25" customHeight="1">
      <c r="A346" s="257" t="s">
        <v>274</v>
      </c>
      <c r="B346" s="267" t="s">
        <v>275</v>
      </c>
      <c r="C346" s="54" t="s">
        <v>18</v>
      </c>
      <c r="D346" s="21">
        <f>SUM(D347:D350)</f>
        <v>0</v>
      </c>
      <c r="E346" s="21">
        <f>SUM(E347:E350)</f>
        <v>0</v>
      </c>
      <c r="F346" s="21">
        <f>SUM(F347:F350)</f>
        <v>0</v>
      </c>
      <c r="G346" s="52">
        <v>0</v>
      </c>
      <c r="H346" s="188" t="s">
        <v>276</v>
      </c>
      <c r="I346" s="223" t="s">
        <v>277</v>
      </c>
      <c r="J346" s="188" t="s">
        <v>253</v>
      </c>
      <c r="K346" s="302" t="s">
        <v>278</v>
      </c>
      <c r="L346" s="317" t="s">
        <v>279</v>
      </c>
      <c r="M346" s="188">
        <v>827</v>
      </c>
    </row>
    <row r="347" spans="1:13" s="8" customFormat="1" ht="35.25" customHeight="1">
      <c r="A347" s="258"/>
      <c r="B347" s="268"/>
      <c r="C347" s="17" t="s">
        <v>21</v>
      </c>
      <c r="D347" s="21">
        <v>0</v>
      </c>
      <c r="E347" s="21">
        <v>0</v>
      </c>
      <c r="F347" s="21">
        <v>0</v>
      </c>
      <c r="G347" s="52">
        <v>0</v>
      </c>
      <c r="H347" s="189"/>
      <c r="I347" s="315"/>
      <c r="J347" s="189"/>
      <c r="K347" s="302"/>
      <c r="L347" s="318"/>
      <c r="M347" s="189"/>
    </row>
    <row r="348" spans="1:13" s="8" customFormat="1" ht="35.25" customHeight="1">
      <c r="A348" s="258"/>
      <c r="B348" s="268"/>
      <c r="C348" s="17" t="s">
        <v>23</v>
      </c>
      <c r="D348" s="21">
        <v>0</v>
      </c>
      <c r="E348" s="21">
        <v>0</v>
      </c>
      <c r="F348" s="21">
        <v>0</v>
      </c>
      <c r="G348" s="52">
        <v>0</v>
      </c>
      <c r="H348" s="189"/>
      <c r="I348" s="315"/>
      <c r="J348" s="189"/>
      <c r="K348" s="302"/>
      <c r="L348" s="318"/>
      <c r="M348" s="189"/>
    </row>
    <row r="349" spans="1:13" s="8" customFormat="1" ht="35.25" customHeight="1">
      <c r="A349" s="258"/>
      <c r="B349" s="268"/>
      <c r="C349" s="17" t="s">
        <v>25</v>
      </c>
      <c r="D349" s="21">
        <v>0</v>
      </c>
      <c r="E349" s="21">
        <v>0</v>
      </c>
      <c r="F349" s="21">
        <v>0</v>
      </c>
      <c r="G349" s="52">
        <v>0</v>
      </c>
      <c r="H349" s="189"/>
      <c r="I349" s="315"/>
      <c r="J349" s="189"/>
      <c r="K349" s="302"/>
      <c r="L349" s="318"/>
      <c r="M349" s="189"/>
    </row>
    <row r="350" spans="1:13" s="8" customFormat="1" ht="35.25" customHeight="1">
      <c r="A350" s="259"/>
      <c r="B350" s="269"/>
      <c r="C350" s="17" t="s">
        <v>27</v>
      </c>
      <c r="D350" s="21">
        <v>0</v>
      </c>
      <c r="E350" s="21">
        <v>0</v>
      </c>
      <c r="F350" s="21">
        <v>0</v>
      </c>
      <c r="G350" s="52">
        <v>0</v>
      </c>
      <c r="H350" s="190"/>
      <c r="I350" s="316"/>
      <c r="J350" s="190"/>
      <c r="K350" s="302"/>
      <c r="L350" s="319"/>
      <c r="M350" s="190"/>
    </row>
    <row r="351" spans="1:13" s="8" customFormat="1" ht="25.5" customHeight="1">
      <c r="A351" s="257" t="s">
        <v>280</v>
      </c>
      <c r="B351" s="267" t="s">
        <v>281</v>
      </c>
      <c r="C351" s="54" t="s">
        <v>18</v>
      </c>
      <c r="D351" s="21">
        <f>SUM(D352:D355)</f>
        <v>0</v>
      </c>
      <c r="E351" s="21">
        <f>SUM(E352:E355)</f>
        <v>0</v>
      </c>
      <c r="F351" s="21">
        <f>SUM(F352:F355)</f>
        <v>0</v>
      </c>
      <c r="G351" s="52">
        <v>0</v>
      </c>
      <c r="H351" s="188" t="s">
        <v>282</v>
      </c>
      <c r="I351" s="185" t="s">
        <v>283</v>
      </c>
      <c r="J351" s="188" t="s">
        <v>49</v>
      </c>
      <c r="K351" s="257" t="s">
        <v>284</v>
      </c>
      <c r="L351" s="185"/>
      <c r="M351" s="188">
        <v>827</v>
      </c>
    </row>
    <row r="352" spans="1:13" s="8" customFormat="1" ht="25.5" customHeight="1">
      <c r="A352" s="258"/>
      <c r="B352" s="268"/>
      <c r="C352" s="17" t="s">
        <v>21</v>
      </c>
      <c r="D352" s="21">
        <v>0</v>
      </c>
      <c r="E352" s="21">
        <v>0</v>
      </c>
      <c r="F352" s="21">
        <v>0</v>
      </c>
      <c r="G352" s="52">
        <v>0</v>
      </c>
      <c r="H352" s="189"/>
      <c r="I352" s="191"/>
      <c r="J352" s="189"/>
      <c r="K352" s="258"/>
      <c r="L352" s="191"/>
      <c r="M352" s="189"/>
    </row>
    <row r="353" spans="1:13" s="8" customFormat="1" ht="25.5" customHeight="1">
      <c r="A353" s="258"/>
      <c r="B353" s="268"/>
      <c r="C353" s="17" t="s">
        <v>23</v>
      </c>
      <c r="D353" s="21">
        <v>0</v>
      </c>
      <c r="E353" s="21">
        <v>0</v>
      </c>
      <c r="F353" s="21">
        <v>0</v>
      </c>
      <c r="G353" s="52">
        <v>0</v>
      </c>
      <c r="H353" s="189"/>
      <c r="I353" s="191"/>
      <c r="J353" s="189"/>
      <c r="K353" s="258"/>
      <c r="L353" s="191"/>
      <c r="M353" s="189"/>
    </row>
    <row r="354" spans="1:13" s="8" customFormat="1" ht="25.5" customHeight="1">
      <c r="A354" s="258"/>
      <c r="B354" s="268"/>
      <c r="C354" s="17" t="s">
        <v>25</v>
      </c>
      <c r="D354" s="21">
        <v>0</v>
      </c>
      <c r="E354" s="21">
        <v>0</v>
      </c>
      <c r="F354" s="21">
        <v>0</v>
      </c>
      <c r="G354" s="52">
        <v>0</v>
      </c>
      <c r="H354" s="189"/>
      <c r="I354" s="191"/>
      <c r="J354" s="189"/>
      <c r="K354" s="258"/>
      <c r="L354" s="191"/>
      <c r="M354" s="189"/>
    </row>
    <row r="355" spans="1:13" s="8" customFormat="1" ht="25.5" customHeight="1">
      <c r="A355" s="259"/>
      <c r="B355" s="269"/>
      <c r="C355" s="17" t="s">
        <v>27</v>
      </c>
      <c r="D355" s="21">
        <v>0</v>
      </c>
      <c r="E355" s="21">
        <v>0</v>
      </c>
      <c r="F355" s="21">
        <v>0</v>
      </c>
      <c r="G355" s="52">
        <v>0</v>
      </c>
      <c r="H355" s="190"/>
      <c r="I355" s="192"/>
      <c r="J355" s="190"/>
      <c r="K355" s="259"/>
      <c r="L355" s="192"/>
      <c r="M355" s="190"/>
    </row>
    <row r="356" spans="1:13" s="8" customFormat="1" ht="48" customHeight="1">
      <c r="A356" s="257" t="s">
        <v>285</v>
      </c>
      <c r="B356" s="267" t="s">
        <v>286</v>
      </c>
      <c r="C356" s="54" t="s">
        <v>18</v>
      </c>
      <c r="D356" s="21">
        <f>SUM(D357:D360)</f>
        <v>0</v>
      </c>
      <c r="E356" s="21">
        <f>SUM(E357:E360)</f>
        <v>0</v>
      </c>
      <c r="F356" s="21">
        <f>SUM(F357:F360)</f>
        <v>0</v>
      </c>
      <c r="G356" s="52">
        <v>0</v>
      </c>
      <c r="H356" s="188" t="s">
        <v>287</v>
      </c>
      <c r="I356" s="223" t="s">
        <v>288</v>
      </c>
      <c r="J356" s="220" t="s">
        <v>49</v>
      </c>
      <c r="K356" s="257" t="s">
        <v>273</v>
      </c>
      <c r="L356" s="207"/>
      <c r="M356" s="188">
        <v>827</v>
      </c>
    </row>
    <row r="357" spans="1:13" s="8" customFormat="1" ht="48" customHeight="1">
      <c r="A357" s="258"/>
      <c r="B357" s="268"/>
      <c r="C357" s="17" t="s">
        <v>21</v>
      </c>
      <c r="D357" s="21">
        <v>0</v>
      </c>
      <c r="E357" s="21">
        <v>0</v>
      </c>
      <c r="F357" s="21">
        <v>0</v>
      </c>
      <c r="G357" s="52">
        <v>0</v>
      </c>
      <c r="H357" s="189"/>
      <c r="I357" s="315"/>
      <c r="J357" s="310"/>
      <c r="K357" s="258"/>
      <c r="L357" s="320"/>
      <c r="M357" s="189"/>
    </row>
    <row r="358" spans="1:13" s="8" customFormat="1" ht="48" customHeight="1">
      <c r="A358" s="258"/>
      <c r="B358" s="268"/>
      <c r="C358" s="17" t="s">
        <v>23</v>
      </c>
      <c r="D358" s="21">
        <v>0</v>
      </c>
      <c r="E358" s="21">
        <v>0</v>
      </c>
      <c r="F358" s="21">
        <v>0</v>
      </c>
      <c r="G358" s="52">
        <v>0</v>
      </c>
      <c r="H358" s="189"/>
      <c r="I358" s="315"/>
      <c r="J358" s="310"/>
      <c r="K358" s="258"/>
      <c r="L358" s="320"/>
      <c r="M358" s="189"/>
    </row>
    <row r="359" spans="1:13" s="8" customFormat="1" ht="48" customHeight="1">
      <c r="A359" s="258"/>
      <c r="B359" s="268"/>
      <c r="C359" s="17" t="s">
        <v>25</v>
      </c>
      <c r="D359" s="21">
        <v>0</v>
      </c>
      <c r="E359" s="21">
        <v>0</v>
      </c>
      <c r="F359" s="21">
        <v>0</v>
      </c>
      <c r="G359" s="52">
        <v>0</v>
      </c>
      <c r="H359" s="189"/>
      <c r="I359" s="315"/>
      <c r="J359" s="310"/>
      <c r="K359" s="258"/>
      <c r="L359" s="320"/>
      <c r="M359" s="189"/>
    </row>
    <row r="360" spans="1:13" s="8" customFormat="1" ht="48" customHeight="1">
      <c r="A360" s="259"/>
      <c r="B360" s="269"/>
      <c r="C360" s="17" t="s">
        <v>27</v>
      </c>
      <c r="D360" s="21">
        <v>0</v>
      </c>
      <c r="E360" s="21">
        <v>0</v>
      </c>
      <c r="F360" s="21">
        <v>0</v>
      </c>
      <c r="G360" s="52">
        <v>0</v>
      </c>
      <c r="H360" s="190"/>
      <c r="I360" s="316"/>
      <c r="J360" s="311"/>
      <c r="K360" s="259"/>
      <c r="L360" s="320"/>
      <c r="M360" s="190"/>
    </row>
    <row r="361" spans="1:13" s="8" customFormat="1" ht="50.1" customHeight="1">
      <c r="A361" s="257" t="s">
        <v>289</v>
      </c>
      <c r="B361" s="267" t="s">
        <v>290</v>
      </c>
      <c r="C361" s="54" t="s">
        <v>18</v>
      </c>
      <c r="D361" s="21">
        <f>SUM(D362:D365)</f>
        <v>0</v>
      </c>
      <c r="E361" s="21">
        <f>SUM(E362:E365)</f>
        <v>0</v>
      </c>
      <c r="F361" s="21">
        <f>SUM(F362:F365)</f>
        <v>0</v>
      </c>
      <c r="G361" s="52">
        <v>0</v>
      </c>
      <c r="H361" s="188" t="s">
        <v>291</v>
      </c>
      <c r="I361" s="321" t="s">
        <v>292</v>
      </c>
      <c r="J361" s="220" t="s">
        <v>49</v>
      </c>
      <c r="K361" s="302" t="s">
        <v>260</v>
      </c>
      <c r="L361" s="207"/>
      <c r="M361" s="188">
        <v>827</v>
      </c>
    </row>
    <row r="362" spans="1:13" s="8" customFormat="1" ht="50.1" customHeight="1">
      <c r="A362" s="258"/>
      <c r="B362" s="268"/>
      <c r="C362" s="17" t="s">
        <v>21</v>
      </c>
      <c r="D362" s="21">
        <v>0</v>
      </c>
      <c r="E362" s="21">
        <v>0</v>
      </c>
      <c r="F362" s="21">
        <v>0</v>
      </c>
      <c r="G362" s="52">
        <v>0</v>
      </c>
      <c r="H362" s="189"/>
      <c r="I362" s="322"/>
      <c r="J362" s="310"/>
      <c r="K362" s="302"/>
      <c r="L362" s="320"/>
      <c r="M362" s="189"/>
    </row>
    <row r="363" spans="1:13" s="8" customFormat="1" ht="50.1" customHeight="1">
      <c r="A363" s="258"/>
      <c r="B363" s="268"/>
      <c r="C363" s="17" t="s">
        <v>23</v>
      </c>
      <c r="D363" s="21">
        <v>0</v>
      </c>
      <c r="E363" s="21">
        <v>0</v>
      </c>
      <c r="F363" s="21">
        <v>0</v>
      </c>
      <c r="G363" s="52">
        <v>0</v>
      </c>
      <c r="H363" s="189"/>
      <c r="I363" s="322"/>
      <c r="J363" s="310"/>
      <c r="K363" s="302"/>
      <c r="L363" s="320"/>
      <c r="M363" s="189"/>
    </row>
    <row r="364" spans="1:13" s="8" customFormat="1" ht="50.1" customHeight="1">
      <c r="A364" s="258"/>
      <c r="B364" s="268"/>
      <c r="C364" s="17" t="s">
        <v>25</v>
      </c>
      <c r="D364" s="21">
        <v>0</v>
      </c>
      <c r="E364" s="21">
        <v>0</v>
      </c>
      <c r="F364" s="21">
        <v>0</v>
      </c>
      <c r="G364" s="52">
        <v>0</v>
      </c>
      <c r="H364" s="189"/>
      <c r="I364" s="322"/>
      <c r="J364" s="310"/>
      <c r="K364" s="302"/>
      <c r="L364" s="320"/>
      <c r="M364" s="189"/>
    </row>
    <row r="365" spans="1:13" s="8" customFormat="1" ht="50.1" customHeight="1">
      <c r="A365" s="259"/>
      <c r="B365" s="269"/>
      <c r="C365" s="17" t="s">
        <v>27</v>
      </c>
      <c r="D365" s="21">
        <v>0</v>
      </c>
      <c r="E365" s="21">
        <v>0</v>
      </c>
      <c r="F365" s="21">
        <v>0</v>
      </c>
      <c r="G365" s="52">
        <v>0</v>
      </c>
      <c r="H365" s="190"/>
      <c r="I365" s="323"/>
      <c r="J365" s="311"/>
      <c r="K365" s="302"/>
      <c r="L365" s="320"/>
      <c r="M365" s="190"/>
    </row>
    <row r="366" spans="1:13" s="8" customFormat="1" ht="50.1" customHeight="1">
      <c r="A366" s="257" t="s">
        <v>293</v>
      </c>
      <c r="B366" s="267" t="s">
        <v>294</v>
      </c>
      <c r="C366" s="54" t="s">
        <v>18</v>
      </c>
      <c r="D366" s="21">
        <f>SUM(D367:D370)</f>
        <v>0</v>
      </c>
      <c r="E366" s="21">
        <f>SUM(E367:E370)</f>
        <v>0</v>
      </c>
      <c r="F366" s="21">
        <f>SUM(F367:F370)</f>
        <v>0</v>
      </c>
      <c r="G366" s="52">
        <v>0</v>
      </c>
      <c r="H366" s="188" t="s">
        <v>295</v>
      </c>
      <c r="I366" s="223" t="s">
        <v>296</v>
      </c>
      <c r="J366" s="220" t="s">
        <v>49</v>
      </c>
      <c r="K366" s="302" t="s">
        <v>297</v>
      </c>
      <c r="L366" s="207"/>
      <c r="M366" s="188">
        <v>827</v>
      </c>
    </row>
    <row r="367" spans="1:13" s="8" customFormat="1" ht="50.1" customHeight="1">
      <c r="A367" s="258"/>
      <c r="B367" s="268"/>
      <c r="C367" s="17" t="s">
        <v>21</v>
      </c>
      <c r="D367" s="21">
        <v>0</v>
      </c>
      <c r="E367" s="21">
        <v>0</v>
      </c>
      <c r="F367" s="21">
        <v>0</v>
      </c>
      <c r="G367" s="52">
        <v>0</v>
      </c>
      <c r="H367" s="189"/>
      <c r="I367" s="315"/>
      <c r="J367" s="310"/>
      <c r="K367" s="302"/>
      <c r="L367" s="320"/>
      <c r="M367" s="189"/>
    </row>
    <row r="368" spans="1:13" s="8" customFormat="1" ht="50.1" customHeight="1">
      <c r="A368" s="258"/>
      <c r="B368" s="268"/>
      <c r="C368" s="17" t="s">
        <v>23</v>
      </c>
      <c r="D368" s="21">
        <v>0</v>
      </c>
      <c r="E368" s="21">
        <v>0</v>
      </c>
      <c r="F368" s="21">
        <v>0</v>
      </c>
      <c r="G368" s="52">
        <v>0</v>
      </c>
      <c r="H368" s="189"/>
      <c r="I368" s="315"/>
      <c r="J368" s="310"/>
      <c r="K368" s="302"/>
      <c r="L368" s="320"/>
      <c r="M368" s="189"/>
    </row>
    <row r="369" spans="1:13" s="8" customFormat="1" ht="50.1" customHeight="1">
      <c r="A369" s="258"/>
      <c r="B369" s="268"/>
      <c r="C369" s="17" t="s">
        <v>25</v>
      </c>
      <c r="D369" s="21">
        <v>0</v>
      </c>
      <c r="E369" s="21">
        <v>0</v>
      </c>
      <c r="F369" s="21">
        <v>0</v>
      </c>
      <c r="G369" s="52">
        <v>0</v>
      </c>
      <c r="H369" s="189"/>
      <c r="I369" s="315"/>
      <c r="J369" s="310"/>
      <c r="K369" s="302"/>
      <c r="L369" s="320"/>
      <c r="M369" s="189"/>
    </row>
    <row r="370" spans="1:13" s="8" customFormat="1" ht="50.1" customHeight="1">
      <c r="A370" s="259"/>
      <c r="B370" s="269"/>
      <c r="C370" s="17" t="s">
        <v>27</v>
      </c>
      <c r="D370" s="21">
        <v>0</v>
      </c>
      <c r="E370" s="21">
        <v>0</v>
      </c>
      <c r="F370" s="21">
        <v>0</v>
      </c>
      <c r="G370" s="52">
        <v>0</v>
      </c>
      <c r="H370" s="190"/>
      <c r="I370" s="316"/>
      <c r="J370" s="311"/>
      <c r="K370" s="302"/>
      <c r="L370" s="320"/>
      <c r="M370" s="190"/>
    </row>
    <row r="371" spans="1:13" s="8" customFormat="1" ht="29.25" customHeight="1">
      <c r="A371" s="257" t="s">
        <v>298</v>
      </c>
      <c r="B371" s="267" t="s">
        <v>299</v>
      </c>
      <c r="C371" s="54" t="s">
        <v>18</v>
      </c>
      <c r="D371" s="21">
        <f>SUM(D372:D375)</f>
        <v>6700</v>
      </c>
      <c r="E371" s="21">
        <f>SUM(E372:E375)</f>
        <v>6443.5588900000002</v>
      </c>
      <c r="F371" s="21">
        <f>SUM(F372:F375)</f>
        <v>6443.5588900000002</v>
      </c>
      <c r="G371" s="52">
        <f t="shared" si="51"/>
        <v>0.96172520746268664</v>
      </c>
      <c r="H371" s="188" t="s">
        <v>300</v>
      </c>
      <c r="I371" s="154" t="s">
        <v>19</v>
      </c>
      <c r="J371" s="153">
        <f>SUM(J372:J374)</f>
        <v>2</v>
      </c>
      <c r="K371" s="257" t="s">
        <v>301</v>
      </c>
      <c r="L371" s="324"/>
      <c r="M371" s="188">
        <v>827</v>
      </c>
    </row>
    <row r="372" spans="1:13" s="8" customFormat="1" ht="29.25" customHeight="1">
      <c r="A372" s="258"/>
      <c r="B372" s="268"/>
      <c r="C372" s="17" t="s">
        <v>21</v>
      </c>
      <c r="D372" s="21">
        <f>D377+D382</f>
        <v>6700</v>
      </c>
      <c r="E372" s="21">
        <f t="shared" ref="D372:F375" si="56">E377+E382</f>
        <v>6443.5588900000002</v>
      </c>
      <c r="F372" s="21">
        <f t="shared" si="56"/>
        <v>6443.5588900000002</v>
      </c>
      <c r="G372" s="52">
        <f t="shared" si="51"/>
        <v>0.96172520746268664</v>
      </c>
      <c r="H372" s="189"/>
      <c r="I372" s="154" t="s">
        <v>22</v>
      </c>
      <c r="J372" s="153">
        <v>2</v>
      </c>
      <c r="K372" s="258"/>
      <c r="L372" s="325"/>
      <c r="M372" s="189"/>
    </row>
    <row r="373" spans="1:13" s="8" customFormat="1" ht="29.25" customHeight="1">
      <c r="A373" s="258"/>
      <c r="B373" s="268"/>
      <c r="C373" s="17" t="s">
        <v>23</v>
      </c>
      <c r="D373" s="21">
        <f t="shared" si="56"/>
        <v>0</v>
      </c>
      <c r="E373" s="21">
        <f t="shared" si="56"/>
        <v>0</v>
      </c>
      <c r="F373" s="21">
        <f t="shared" si="56"/>
        <v>0</v>
      </c>
      <c r="G373" s="52">
        <v>0</v>
      </c>
      <c r="H373" s="189"/>
      <c r="I373" s="154" t="s">
        <v>24</v>
      </c>
      <c r="J373" s="153">
        <v>0</v>
      </c>
      <c r="K373" s="258"/>
      <c r="L373" s="325"/>
      <c r="M373" s="189"/>
    </row>
    <row r="374" spans="1:13" s="8" customFormat="1" ht="29.25" customHeight="1">
      <c r="A374" s="258"/>
      <c r="B374" s="268"/>
      <c r="C374" s="17" t="s">
        <v>25</v>
      </c>
      <c r="D374" s="21">
        <f t="shared" si="56"/>
        <v>0</v>
      </c>
      <c r="E374" s="21">
        <f t="shared" si="56"/>
        <v>0</v>
      </c>
      <c r="F374" s="21">
        <f t="shared" si="56"/>
        <v>0</v>
      </c>
      <c r="G374" s="52">
        <v>0</v>
      </c>
      <c r="H374" s="189"/>
      <c r="I374" s="154" t="s">
        <v>26</v>
      </c>
      <c r="J374" s="153">
        <v>0</v>
      </c>
      <c r="K374" s="258"/>
      <c r="L374" s="325"/>
      <c r="M374" s="189"/>
    </row>
    <row r="375" spans="1:13" s="8" customFormat="1" ht="29.25" customHeight="1">
      <c r="A375" s="259"/>
      <c r="B375" s="269"/>
      <c r="C375" s="17" t="s">
        <v>27</v>
      </c>
      <c r="D375" s="21">
        <f t="shared" si="56"/>
        <v>0</v>
      </c>
      <c r="E375" s="21">
        <f t="shared" si="56"/>
        <v>0</v>
      </c>
      <c r="F375" s="21">
        <f t="shared" si="56"/>
        <v>0</v>
      </c>
      <c r="G375" s="52">
        <v>0</v>
      </c>
      <c r="H375" s="190"/>
      <c r="I375" s="154" t="s">
        <v>28</v>
      </c>
      <c r="J375" s="53">
        <f>(J372+J373/2)/J371</f>
        <v>1</v>
      </c>
      <c r="K375" s="259"/>
      <c r="L375" s="326"/>
      <c r="M375" s="190"/>
    </row>
    <row r="376" spans="1:13" s="8" customFormat="1" ht="26.25" customHeight="1">
      <c r="A376" s="257" t="s">
        <v>302</v>
      </c>
      <c r="B376" s="267" t="s">
        <v>303</v>
      </c>
      <c r="C376" s="54" t="s">
        <v>18</v>
      </c>
      <c r="D376" s="21">
        <f>SUM(D377:D380)</f>
        <v>6700</v>
      </c>
      <c r="E376" s="21">
        <f>SUM(E377:E380)</f>
        <v>6443.5588900000002</v>
      </c>
      <c r="F376" s="21">
        <f>SUM(F377:F380)</f>
        <v>6443.5588900000002</v>
      </c>
      <c r="G376" s="52">
        <f t="shared" ref="G376:G377" si="57">F376/D376</f>
        <v>0.96172520746268664</v>
      </c>
      <c r="H376" s="188" t="s">
        <v>304</v>
      </c>
      <c r="I376" s="223" t="s">
        <v>305</v>
      </c>
      <c r="J376" s="220" t="s">
        <v>49</v>
      </c>
      <c r="K376" s="302" t="s">
        <v>301</v>
      </c>
      <c r="L376" s="185"/>
      <c r="M376" s="188">
        <v>827</v>
      </c>
    </row>
    <row r="377" spans="1:13" s="8" customFormat="1" ht="26.25" customHeight="1">
      <c r="A377" s="258"/>
      <c r="B377" s="268"/>
      <c r="C377" s="17" t="s">
        <v>21</v>
      </c>
      <c r="D377" s="21">
        <v>6700</v>
      </c>
      <c r="E377" s="21">
        <v>6443.5588900000002</v>
      </c>
      <c r="F377" s="21">
        <v>6443.5588900000002</v>
      </c>
      <c r="G377" s="52">
        <f t="shared" si="57"/>
        <v>0.96172520746268664</v>
      </c>
      <c r="H377" s="189"/>
      <c r="I377" s="315"/>
      <c r="J377" s="310"/>
      <c r="K377" s="302"/>
      <c r="L377" s="186"/>
      <c r="M377" s="189"/>
    </row>
    <row r="378" spans="1:13" s="8" customFormat="1" ht="26.25" customHeight="1">
      <c r="A378" s="258"/>
      <c r="B378" s="268"/>
      <c r="C378" s="17" t="s">
        <v>23</v>
      </c>
      <c r="D378" s="21">
        <v>0</v>
      </c>
      <c r="E378" s="21">
        <v>0</v>
      </c>
      <c r="F378" s="21">
        <v>0</v>
      </c>
      <c r="G378" s="52">
        <v>0</v>
      </c>
      <c r="H378" s="189"/>
      <c r="I378" s="315"/>
      <c r="J378" s="310"/>
      <c r="K378" s="302"/>
      <c r="L378" s="186"/>
      <c r="M378" s="189"/>
    </row>
    <row r="379" spans="1:13" s="8" customFormat="1" ht="26.25" customHeight="1">
      <c r="A379" s="258"/>
      <c r="B379" s="268"/>
      <c r="C379" s="17" t="s">
        <v>25</v>
      </c>
      <c r="D379" s="21">
        <v>0</v>
      </c>
      <c r="E379" s="21">
        <v>0</v>
      </c>
      <c r="F379" s="21">
        <v>0</v>
      </c>
      <c r="G379" s="52">
        <v>0</v>
      </c>
      <c r="H379" s="189"/>
      <c r="I379" s="315"/>
      <c r="J379" s="310"/>
      <c r="K379" s="302"/>
      <c r="L379" s="186"/>
      <c r="M379" s="189"/>
    </row>
    <row r="380" spans="1:13" s="8" customFormat="1" ht="39" customHeight="1">
      <c r="A380" s="259"/>
      <c r="B380" s="269"/>
      <c r="C380" s="17" t="s">
        <v>27</v>
      </c>
      <c r="D380" s="21">
        <v>0</v>
      </c>
      <c r="E380" s="21">
        <v>0</v>
      </c>
      <c r="F380" s="21">
        <v>0</v>
      </c>
      <c r="G380" s="52">
        <v>0</v>
      </c>
      <c r="H380" s="190"/>
      <c r="I380" s="316"/>
      <c r="J380" s="311"/>
      <c r="K380" s="302"/>
      <c r="L380" s="187"/>
      <c r="M380" s="190"/>
    </row>
    <row r="381" spans="1:13" s="8" customFormat="1" ht="21.75" customHeight="1">
      <c r="A381" s="257" t="s">
        <v>306</v>
      </c>
      <c r="B381" s="267" t="s">
        <v>307</v>
      </c>
      <c r="C381" s="54" t="s">
        <v>18</v>
      </c>
      <c r="D381" s="21">
        <f>SUM(D382:D385)</f>
        <v>0</v>
      </c>
      <c r="E381" s="21">
        <f>SUM(E382:E385)</f>
        <v>0</v>
      </c>
      <c r="F381" s="21">
        <f>SUM(F382:F385)</f>
        <v>0</v>
      </c>
      <c r="G381" s="52">
        <v>0</v>
      </c>
      <c r="H381" s="188" t="s">
        <v>308</v>
      </c>
      <c r="I381" s="223" t="s">
        <v>309</v>
      </c>
      <c r="J381" s="220" t="s">
        <v>49</v>
      </c>
      <c r="K381" s="302" t="s">
        <v>254</v>
      </c>
      <c r="L381" s="206"/>
      <c r="M381" s="188">
        <v>827</v>
      </c>
    </row>
    <row r="382" spans="1:13" s="8" customFormat="1" ht="21.75" customHeight="1">
      <c r="A382" s="258"/>
      <c r="B382" s="268"/>
      <c r="C382" s="17" t="s">
        <v>21</v>
      </c>
      <c r="D382" s="21">
        <v>0</v>
      </c>
      <c r="E382" s="21">
        <v>0</v>
      </c>
      <c r="F382" s="21">
        <v>0</v>
      </c>
      <c r="G382" s="52">
        <v>0</v>
      </c>
      <c r="H382" s="189"/>
      <c r="I382" s="315"/>
      <c r="J382" s="310"/>
      <c r="K382" s="302"/>
      <c r="L382" s="327"/>
      <c r="M382" s="189"/>
    </row>
    <row r="383" spans="1:13" s="8" customFormat="1" ht="21.75" customHeight="1">
      <c r="A383" s="258"/>
      <c r="B383" s="268"/>
      <c r="C383" s="17" t="s">
        <v>23</v>
      </c>
      <c r="D383" s="21">
        <v>0</v>
      </c>
      <c r="E383" s="21">
        <v>0</v>
      </c>
      <c r="F383" s="21">
        <v>0</v>
      </c>
      <c r="G383" s="52">
        <v>0</v>
      </c>
      <c r="H383" s="189"/>
      <c r="I383" s="315"/>
      <c r="J383" s="310"/>
      <c r="K383" s="302"/>
      <c r="L383" s="327"/>
      <c r="M383" s="189"/>
    </row>
    <row r="384" spans="1:13" s="8" customFormat="1" ht="21.75" customHeight="1">
      <c r="A384" s="258"/>
      <c r="B384" s="268"/>
      <c r="C384" s="17" t="s">
        <v>25</v>
      </c>
      <c r="D384" s="21">
        <v>0</v>
      </c>
      <c r="E384" s="21">
        <v>0</v>
      </c>
      <c r="F384" s="21">
        <v>0</v>
      </c>
      <c r="G384" s="52">
        <v>0</v>
      </c>
      <c r="H384" s="189"/>
      <c r="I384" s="315"/>
      <c r="J384" s="310"/>
      <c r="K384" s="302"/>
      <c r="L384" s="327"/>
      <c r="M384" s="189"/>
    </row>
    <row r="385" spans="1:13" s="8" customFormat="1" ht="21.75" customHeight="1">
      <c r="A385" s="259"/>
      <c r="B385" s="269"/>
      <c r="C385" s="17" t="s">
        <v>27</v>
      </c>
      <c r="D385" s="21">
        <v>0</v>
      </c>
      <c r="E385" s="21">
        <v>0</v>
      </c>
      <c r="F385" s="21">
        <v>0</v>
      </c>
      <c r="G385" s="52">
        <v>0</v>
      </c>
      <c r="H385" s="190"/>
      <c r="I385" s="316"/>
      <c r="J385" s="311"/>
      <c r="K385" s="302"/>
      <c r="L385" s="327"/>
      <c r="M385" s="190"/>
    </row>
    <row r="386" spans="1:13" s="8" customFormat="1" ht="45.75" customHeight="1">
      <c r="A386" s="257" t="s">
        <v>310</v>
      </c>
      <c r="B386" s="267" t="s">
        <v>311</v>
      </c>
      <c r="C386" s="54" t="s">
        <v>18</v>
      </c>
      <c r="D386" s="21">
        <f>SUM(D387:D390)</f>
        <v>0</v>
      </c>
      <c r="E386" s="21">
        <f>SUM(E387:E390)</f>
        <v>0</v>
      </c>
      <c r="F386" s="21">
        <f>SUM(F387:F390)</f>
        <v>0</v>
      </c>
      <c r="G386" s="52">
        <v>0</v>
      </c>
      <c r="H386" s="188" t="s">
        <v>312</v>
      </c>
      <c r="I386" s="154" t="s">
        <v>19</v>
      </c>
      <c r="J386" s="153">
        <v>5</v>
      </c>
      <c r="K386" s="257" t="s">
        <v>313</v>
      </c>
      <c r="L386" s="188"/>
      <c r="M386" s="188">
        <v>827</v>
      </c>
    </row>
    <row r="387" spans="1:13" s="8" customFormat="1" ht="45.75" customHeight="1">
      <c r="A387" s="258"/>
      <c r="B387" s="268"/>
      <c r="C387" s="17" t="s">
        <v>21</v>
      </c>
      <c r="D387" s="21">
        <f t="shared" ref="D387:F390" si="58">D392+D397+D402+D407+D412</f>
        <v>0</v>
      </c>
      <c r="E387" s="21">
        <f t="shared" si="58"/>
        <v>0</v>
      </c>
      <c r="F387" s="21">
        <f t="shared" si="58"/>
        <v>0</v>
      </c>
      <c r="G387" s="52">
        <v>0</v>
      </c>
      <c r="H387" s="189"/>
      <c r="I387" s="154" t="s">
        <v>22</v>
      </c>
      <c r="J387" s="153">
        <v>4</v>
      </c>
      <c r="K387" s="258"/>
      <c r="L387" s="189"/>
      <c r="M387" s="189"/>
    </row>
    <row r="388" spans="1:13" s="8" customFormat="1" ht="45.75" customHeight="1">
      <c r="A388" s="258"/>
      <c r="B388" s="268"/>
      <c r="C388" s="17" t="s">
        <v>23</v>
      </c>
      <c r="D388" s="21">
        <f t="shared" si="58"/>
        <v>0</v>
      </c>
      <c r="E388" s="21">
        <f t="shared" si="58"/>
        <v>0</v>
      </c>
      <c r="F388" s="21">
        <f t="shared" si="58"/>
        <v>0</v>
      </c>
      <c r="G388" s="52">
        <v>0</v>
      </c>
      <c r="H388" s="189"/>
      <c r="I388" s="154" t="s">
        <v>24</v>
      </c>
      <c r="J388" s="153">
        <v>1</v>
      </c>
      <c r="K388" s="258"/>
      <c r="L388" s="189"/>
      <c r="M388" s="189"/>
    </row>
    <row r="389" spans="1:13" s="8" customFormat="1" ht="45.75" customHeight="1">
      <c r="A389" s="258"/>
      <c r="B389" s="268"/>
      <c r="C389" s="17" t="s">
        <v>25</v>
      </c>
      <c r="D389" s="21">
        <f t="shared" si="58"/>
        <v>0</v>
      </c>
      <c r="E389" s="21">
        <f t="shared" si="58"/>
        <v>0</v>
      </c>
      <c r="F389" s="21">
        <f t="shared" si="58"/>
        <v>0</v>
      </c>
      <c r="G389" s="52">
        <v>0</v>
      </c>
      <c r="H389" s="189"/>
      <c r="I389" s="154" t="s">
        <v>26</v>
      </c>
      <c r="J389" s="153">
        <v>0</v>
      </c>
      <c r="K389" s="258"/>
      <c r="L389" s="189"/>
      <c r="M389" s="189"/>
    </row>
    <row r="390" spans="1:13" s="8" customFormat="1" ht="45.75" customHeight="1">
      <c r="A390" s="259"/>
      <c r="B390" s="269"/>
      <c r="C390" s="17" t="s">
        <v>27</v>
      </c>
      <c r="D390" s="21">
        <f t="shared" si="58"/>
        <v>0</v>
      </c>
      <c r="E390" s="21">
        <f t="shared" si="58"/>
        <v>0</v>
      </c>
      <c r="F390" s="21">
        <f t="shared" si="58"/>
        <v>0</v>
      </c>
      <c r="G390" s="52">
        <v>0</v>
      </c>
      <c r="H390" s="190"/>
      <c r="I390" s="154" t="s">
        <v>28</v>
      </c>
      <c r="J390" s="53">
        <f>(J387+J388/2)/J386</f>
        <v>0.9</v>
      </c>
      <c r="K390" s="259"/>
      <c r="L390" s="190"/>
      <c r="M390" s="190"/>
    </row>
    <row r="391" spans="1:13" s="8" customFormat="1" ht="64.5" customHeight="1">
      <c r="A391" s="257" t="s">
        <v>314</v>
      </c>
      <c r="B391" s="267" t="s">
        <v>315</v>
      </c>
      <c r="C391" s="54" t="s">
        <v>18</v>
      </c>
      <c r="D391" s="21">
        <f>SUM(D392:D395)</f>
        <v>0</v>
      </c>
      <c r="E391" s="21">
        <f>SUM(E392:E395)</f>
        <v>0</v>
      </c>
      <c r="F391" s="21">
        <f>SUM(F392:F395)</f>
        <v>0</v>
      </c>
      <c r="G391" s="52">
        <v>0</v>
      </c>
      <c r="H391" s="188" t="s">
        <v>316</v>
      </c>
      <c r="I391" s="185" t="s">
        <v>317</v>
      </c>
      <c r="J391" s="188" t="s">
        <v>49</v>
      </c>
      <c r="K391" s="257" t="s">
        <v>254</v>
      </c>
      <c r="L391" s="185"/>
      <c r="M391" s="188">
        <v>827</v>
      </c>
    </row>
    <row r="392" spans="1:13" s="8" customFormat="1" ht="64.5" customHeight="1">
      <c r="A392" s="258"/>
      <c r="B392" s="268"/>
      <c r="C392" s="17" t="s">
        <v>21</v>
      </c>
      <c r="D392" s="21">
        <v>0</v>
      </c>
      <c r="E392" s="21">
        <v>0</v>
      </c>
      <c r="F392" s="21">
        <v>0</v>
      </c>
      <c r="G392" s="52">
        <v>0</v>
      </c>
      <c r="H392" s="189"/>
      <c r="I392" s="191"/>
      <c r="J392" s="189"/>
      <c r="K392" s="258"/>
      <c r="L392" s="191"/>
      <c r="M392" s="189"/>
    </row>
    <row r="393" spans="1:13" s="8" customFormat="1" ht="64.5" customHeight="1">
      <c r="A393" s="258"/>
      <c r="B393" s="268"/>
      <c r="C393" s="17" t="s">
        <v>23</v>
      </c>
      <c r="D393" s="21">
        <v>0</v>
      </c>
      <c r="E393" s="21">
        <v>0</v>
      </c>
      <c r="F393" s="21">
        <v>0</v>
      </c>
      <c r="G393" s="52">
        <v>0</v>
      </c>
      <c r="H393" s="189"/>
      <c r="I393" s="191"/>
      <c r="J393" s="189"/>
      <c r="K393" s="258"/>
      <c r="L393" s="191"/>
      <c r="M393" s="189"/>
    </row>
    <row r="394" spans="1:13" s="8" customFormat="1" ht="64.5" customHeight="1">
      <c r="A394" s="258"/>
      <c r="B394" s="268"/>
      <c r="C394" s="17" t="s">
        <v>25</v>
      </c>
      <c r="D394" s="21">
        <v>0</v>
      </c>
      <c r="E394" s="21">
        <v>0</v>
      </c>
      <c r="F394" s="21">
        <v>0</v>
      </c>
      <c r="G394" s="52">
        <v>0</v>
      </c>
      <c r="H394" s="189"/>
      <c r="I394" s="191"/>
      <c r="J394" s="189"/>
      <c r="K394" s="258"/>
      <c r="L394" s="191"/>
      <c r="M394" s="189"/>
    </row>
    <row r="395" spans="1:13" s="8" customFormat="1" ht="64.5" customHeight="1">
      <c r="A395" s="259"/>
      <c r="B395" s="269"/>
      <c r="C395" s="17" t="s">
        <v>27</v>
      </c>
      <c r="D395" s="21">
        <v>0</v>
      </c>
      <c r="E395" s="21">
        <v>0</v>
      </c>
      <c r="F395" s="21">
        <v>0</v>
      </c>
      <c r="G395" s="52">
        <v>0</v>
      </c>
      <c r="H395" s="190"/>
      <c r="I395" s="192"/>
      <c r="J395" s="190"/>
      <c r="K395" s="259"/>
      <c r="L395" s="192"/>
      <c r="M395" s="190"/>
    </row>
    <row r="396" spans="1:13" s="8" customFormat="1" ht="21.75" customHeight="1">
      <c r="A396" s="257" t="s">
        <v>318</v>
      </c>
      <c r="B396" s="267" t="s">
        <v>319</v>
      </c>
      <c r="C396" s="54" t="s">
        <v>18</v>
      </c>
      <c r="D396" s="21">
        <f>SUM(D397:D400)</f>
        <v>0</v>
      </c>
      <c r="E396" s="21">
        <f>SUM(E397:E400)</f>
        <v>0</v>
      </c>
      <c r="F396" s="21">
        <f>SUM(F397:F400)</f>
        <v>0</v>
      </c>
      <c r="G396" s="52">
        <v>0</v>
      </c>
      <c r="H396" s="188" t="s">
        <v>320</v>
      </c>
      <c r="I396" s="185" t="s">
        <v>321</v>
      </c>
      <c r="J396" s="188" t="s">
        <v>49</v>
      </c>
      <c r="K396" s="257" t="s">
        <v>254</v>
      </c>
      <c r="L396" s="185"/>
      <c r="M396" s="188">
        <v>827</v>
      </c>
    </row>
    <row r="397" spans="1:13" s="8" customFormat="1" ht="21.75" customHeight="1">
      <c r="A397" s="258"/>
      <c r="B397" s="268"/>
      <c r="C397" s="17" t="s">
        <v>21</v>
      </c>
      <c r="D397" s="21">
        <v>0</v>
      </c>
      <c r="E397" s="21">
        <v>0</v>
      </c>
      <c r="F397" s="21">
        <v>0</v>
      </c>
      <c r="G397" s="52">
        <v>0</v>
      </c>
      <c r="H397" s="189"/>
      <c r="I397" s="191"/>
      <c r="J397" s="189"/>
      <c r="K397" s="258"/>
      <c r="L397" s="191"/>
      <c r="M397" s="189"/>
    </row>
    <row r="398" spans="1:13" s="8" customFormat="1" ht="21.75" customHeight="1">
      <c r="A398" s="258"/>
      <c r="B398" s="268"/>
      <c r="C398" s="17" t="s">
        <v>23</v>
      </c>
      <c r="D398" s="21">
        <v>0</v>
      </c>
      <c r="E398" s="21">
        <v>0</v>
      </c>
      <c r="F398" s="21">
        <v>0</v>
      </c>
      <c r="G398" s="52">
        <v>0</v>
      </c>
      <c r="H398" s="189"/>
      <c r="I398" s="191"/>
      <c r="J398" s="189"/>
      <c r="K398" s="258"/>
      <c r="L398" s="191"/>
      <c r="M398" s="189"/>
    </row>
    <row r="399" spans="1:13" s="8" customFormat="1" ht="21.75" customHeight="1">
      <c r="A399" s="258"/>
      <c r="B399" s="268"/>
      <c r="C399" s="17" t="s">
        <v>25</v>
      </c>
      <c r="D399" s="21">
        <v>0</v>
      </c>
      <c r="E399" s="21">
        <v>0</v>
      </c>
      <c r="F399" s="21">
        <v>0</v>
      </c>
      <c r="G399" s="52">
        <v>0</v>
      </c>
      <c r="H399" s="189"/>
      <c r="I399" s="191"/>
      <c r="J399" s="189"/>
      <c r="K399" s="258"/>
      <c r="L399" s="191"/>
      <c r="M399" s="189"/>
    </row>
    <row r="400" spans="1:13" s="8" customFormat="1" ht="57.75" customHeight="1">
      <c r="A400" s="259"/>
      <c r="B400" s="269"/>
      <c r="C400" s="17" t="s">
        <v>27</v>
      </c>
      <c r="D400" s="21">
        <v>0</v>
      </c>
      <c r="E400" s="21">
        <v>0</v>
      </c>
      <c r="F400" s="21">
        <v>0</v>
      </c>
      <c r="G400" s="52">
        <v>0</v>
      </c>
      <c r="H400" s="190"/>
      <c r="I400" s="192"/>
      <c r="J400" s="190"/>
      <c r="K400" s="259"/>
      <c r="L400" s="192"/>
      <c r="M400" s="190"/>
    </row>
    <row r="401" spans="1:13" s="8" customFormat="1" ht="19.5" customHeight="1">
      <c r="A401" s="257" t="s">
        <v>322</v>
      </c>
      <c r="B401" s="267" t="s">
        <v>323</v>
      </c>
      <c r="C401" s="54" t="s">
        <v>18</v>
      </c>
      <c r="D401" s="21">
        <f>SUM(D402:D405)</f>
        <v>0</v>
      </c>
      <c r="E401" s="21">
        <f>SUM(E402:E405)</f>
        <v>0</v>
      </c>
      <c r="F401" s="21">
        <f>SUM(F402:F405)</f>
        <v>0</v>
      </c>
      <c r="G401" s="52">
        <v>0</v>
      </c>
      <c r="H401" s="188" t="s">
        <v>324</v>
      </c>
      <c r="I401" s="185" t="s">
        <v>325</v>
      </c>
      <c r="J401" s="188" t="s">
        <v>49</v>
      </c>
      <c r="K401" s="257" t="s">
        <v>254</v>
      </c>
      <c r="L401" s="185"/>
      <c r="M401" s="188">
        <v>827</v>
      </c>
    </row>
    <row r="402" spans="1:13" s="8" customFormat="1" ht="36" customHeight="1">
      <c r="A402" s="258"/>
      <c r="B402" s="268"/>
      <c r="C402" s="17" t="s">
        <v>21</v>
      </c>
      <c r="D402" s="21">
        <v>0</v>
      </c>
      <c r="E402" s="21">
        <v>0</v>
      </c>
      <c r="F402" s="21">
        <v>0</v>
      </c>
      <c r="G402" s="52">
        <v>0</v>
      </c>
      <c r="H402" s="189"/>
      <c r="I402" s="191"/>
      <c r="J402" s="189"/>
      <c r="K402" s="258"/>
      <c r="L402" s="191"/>
      <c r="M402" s="189"/>
    </row>
    <row r="403" spans="1:13" s="8" customFormat="1" ht="20.100000000000001" customHeight="1">
      <c r="A403" s="258"/>
      <c r="B403" s="268"/>
      <c r="C403" s="17" t="s">
        <v>23</v>
      </c>
      <c r="D403" s="21">
        <v>0</v>
      </c>
      <c r="E403" s="21">
        <v>0</v>
      </c>
      <c r="F403" s="21">
        <v>0</v>
      </c>
      <c r="G403" s="52">
        <v>0</v>
      </c>
      <c r="H403" s="189"/>
      <c r="I403" s="191"/>
      <c r="J403" s="189"/>
      <c r="K403" s="258"/>
      <c r="L403" s="191"/>
      <c r="M403" s="189"/>
    </row>
    <row r="404" spans="1:13" s="8" customFormat="1" ht="37.5" customHeight="1">
      <c r="A404" s="258"/>
      <c r="B404" s="268"/>
      <c r="C404" s="17" t="s">
        <v>25</v>
      </c>
      <c r="D404" s="21">
        <v>0</v>
      </c>
      <c r="E404" s="21">
        <v>0</v>
      </c>
      <c r="F404" s="21">
        <v>0</v>
      </c>
      <c r="G404" s="52">
        <v>0</v>
      </c>
      <c r="H404" s="189"/>
      <c r="I404" s="191"/>
      <c r="J404" s="189"/>
      <c r="K404" s="258"/>
      <c r="L404" s="191"/>
      <c r="M404" s="189"/>
    </row>
    <row r="405" spans="1:13" s="8" customFormat="1" ht="51" customHeight="1">
      <c r="A405" s="259"/>
      <c r="B405" s="269"/>
      <c r="C405" s="17" t="s">
        <v>27</v>
      </c>
      <c r="D405" s="21">
        <v>0</v>
      </c>
      <c r="E405" s="21">
        <v>0</v>
      </c>
      <c r="F405" s="21">
        <v>0</v>
      </c>
      <c r="G405" s="52">
        <v>0</v>
      </c>
      <c r="H405" s="190"/>
      <c r="I405" s="192"/>
      <c r="J405" s="190"/>
      <c r="K405" s="259"/>
      <c r="L405" s="192"/>
      <c r="M405" s="190"/>
    </row>
    <row r="406" spans="1:13" s="8" customFormat="1" ht="39" customHeight="1">
      <c r="A406" s="257" t="s">
        <v>326</v>
      </c>
      <c r="B406" s="267" t="s">
        <v>327</v>
      </c>
      <c r="C406" s="54" t="s">
        <v>18</v>
      </c>
      <c r="D406" s="21">
        <f>SUM(D407:D410)</f>
        <v>0</v>
      </c>
      <c r="E406" s="21">
        <f>SUM(E407:E410)</f>
        <v>0</v>
      </c>
      <c r="F406" s="21">
        <f>SUM(F407:F410)</f>
        <v>0</v>
      </c>
      <c r="G406" s="52">
        <v>0</v>
      </c>
      <c r="H406" s="188" t="s">
        <v>328</v>
      </c>
      <c r="I406" s="185" t="s">
        <v>329</v>
      </c>
      <c r="J406" s="188" t="s">
        <v>49</v>
      </c>
      <c r="K406" s="257" t="s">
        <v>313</v>
      </c>
      <c r="L406" s="188"/>
      <c r="M406" s="188">
        <v>827</v>
      </c>
    </row>
    <row r="407" spans="1:13" s="8" customFormat="1" ht="39" customHeight="1">
      <c r="A407" s="258"/>
      <c r="B407" s="268"/>
      <c r="C407" s="17" t="s">
        <v>21</v>
      </c>
      <c r="D407" s="21">
        <v>0</v>
      </c>
      <c r="E407" s="21">
        <v>0</v>
      </c>
      <c r="F407" s="21">
        <v>0</v>
      </c>
      <c r="G407" s="52">
        <v>0</v>
      </c>
      <c r="H407" s="189"/>
      <c r="I407" s="191"/>
      <c r="J407" s="189"/>
      <c r="K407" s="258"/>
      <c r="L407" s="189"/>
      <c r="M407" s="189"/>
    </row>
    <row r="408" spans="1:13" s="8" customFormat="1" ht="54" customHeight="1">
      <c r="A408" s="258"/>
      <c r="B408" s="268"/>
      <c r="C408" s="17" t="s">
        <v>23</v>
      </c>
      <c r="D408" s="21">
        <v>0</v>
      </c>
      <c r="E408" s="21">
        <v>0</v>
      </c>
      <c r="F408" s="21">
        <v>0</v>
      </c>
      <c r="G408" s="52">
        <v>0</v>
      </c>
      <c r="H408" s="189"/>
      <c r="I408" s="191"/>
      <c r="J408" s="189"/>
      <c r="K408" s="258"/>
      <c r="L408" s="189"/>
      <c r="M408" s="189"/>
    </row>
    <row r="409" spans="1:13" s="8" customFormat="1" ht="39" customHeight="1">
      <c r="A409" s="258"/>
      <c r="B409" s="268"/>
      <c r="C409" s="17" t="s">
        <v>25</v>
      </c>
      <c r="D409" s="21">
        <v>0</v>
      </c>
      <c r="E409" s="21">
        <v>0</v>
      </c>
      <c r="F409" s="21">
        <v>0</v>
      </c>
      <c r="G409" s="52">
        <v>0</v>
      </c>
      <c r="H409" s="189"/>
      <c r="I409" s="191"/>
      <c r="J409" s="189"/>
      <c r="K409" s="258"/>
      <c r="L409" s="189"/>
      <c r="M409" s="189"/>
    </row>
    <row r="410" spans="1:13" s="8" customFormat="1" ht="62.25" customHeight="1">
      <c r="A410" s="259"/>
      <c r="B410" s="269"/>
      <c r="C410" s="17" t="s">
        <v>27</v>
      </c>
      <c r="D410" s="21">
        <v>0</v>
      </c>
      <c r="E410" s="21">
        <v>0</v>
      </c>
      <c r="F410" s="21">
        <v>0</v>
      </c>
      <c r="G410" s="52">
        <v>0</v>
      </c>
      <c r="H410" s="190"/>
      <c r="I410" s="192"/>
      <c r="J410" s="190"/>
      <c r="K410" s="259"/>
      <c r="L410" s="190"/>
      <c r="M410" s="190"/>
    </row>
    <row r="411" spans="1:13" s="8" customFormat="1" ht="47.25" customHeight="1">
      <c r="A411" s="257" t="s">
        <v>330</v>
      </c>
      <c r="B411" s="267" t="s">
        <v>331</v>
      </c>
      <c r="C411" s="54" t="s">
        <v>18</v>
      </c>
      <c r="D411" s="21">
        <f>SUM(D412:D415)</f>
        <v>0</v>
      </c>
      <c r="E411" s="21">
        <f>SUM(E412:E415)</f>
        <v>0</v>
      </c>
      <c r="F411" s="21">
        <f>SUM(F412:F415)</f>
        <v>0</v>
      </c>
      <c r="G411" s="52">
        <v>0</v>
      </c>
      <c r="H411" s="188" t="s">
        <v>332</v>
      </c>
      <c r="I411" s="188" t="s">
        <v>333</v>
      </c>
      <c r="J411" s="188" t="s">
        <v>42</v>
      </c>
      <c r="K411" s="257" t="s">
        <v>334</v>
      </c>
      <c r="L411" s="185" t="s">
        <v>610</v>
      </c>
      <c r="M411" s="188">
        <v>827</v>
      </c>
    </row>
    <row r="412" spans="1:13" s="8" customFormat="1" ht="40.5" customHeight="1">
      <c r="A412" s="258"/>
      <c r="B412" s="268"/>
      <c r="C412" s="17" t="s">
        <v>21</v>
      </c>
      <c r="D412" s="21">
        <v>0</v>
      </c>
      <c r="E412" s="21">
        <v>0</v>
      </c>
      <c r="F412" s="21">
        <v>0</v>
      </c>
      <c r="G412" s="52">
        <v>0</v>
      </c>
      <c r="H412" s="189"/>
      <c r="I412" s="189"/>
      <c r="J412" s="189"/>
      <c r="K412" s="258"/>
      <c r="L412" s="191"/>
      <c r="M412" s="189"/>
    </row>
    <row r="413" spans="1:13" s="8" customFormat="1" ht="47.25" customHeight="1">
      <c r="A413" s="258"/>
      <c r="B413" s="268"/>
      <c r="C413" s="17" t="s">
        <v>23</v>
      </c>
      <c r="D413" s="21">
        <v>0</v>
      </c>
      <c r="E413" s="21">
        <v>0</v>
      </c>
      <c r="F413" s="21">
        <v>0</v>
      </c>
      <c r="G413" s="52">
        <v>0</v>
      </c>
      <c r="H413" s="189"/>
      <c r="I413" s="189"/>
      <c r="J413" s="189"/>
      <c r="K413" s="258"/>
      <c r="L413" s="191"/>
      <c r="M413" s="189"/>
    </row>
    <row r="414" spans="1:13" s="8" customFormat="1" ht="29.25" customHeight="1">
      <c r="A414" s="258"/>
      <c r="B414" s="268"/>
      <c r="C414" s="17" t="s">
        <v>25</v>
      </c>
      <c r="D414" s="21">
        <v>0</v>
      </c>
      <c r="E414" s="21">
        <v>0</v>
      </c>
      <c r="F414" s="21">
        <v>0</v>
      </c>
      <c r="G414" s="52">
        <v>0</v>
      </c>
      <c r="H414" s="189"/>
      <c r="I414" s="189"/>
      <c r="J414" s="189"/>
      <c r="K414" s="258"/>
      <c r="L414" s="191"/>
      <c r="M414" s="189"/>
    </row>
    <row r="415" spans="1:13" s="8" customFormat="1" ht="156" customHeight="1">
      <c r="A415" s="259"/>
      <c r="B415" s="269"/>
      <c r="C415" s="17" t="s">
        <v>27</v>
      </c>
      <c r="D415" s="21">
        <v>0</v>
      </c>
      <c r="E415" s="21">
        <v>0</v>
      </c>
      <c r="F415" s="21">
        <v>0</v>
      </c>
      <c r="G415" s="52">
        <v>0</v>
      </c>
      <c r="H415" s="190"/>
      <c r="I415" s="190"/>
      <c r="J415" s="190"/>
      <c r="K415" s="259"/>
      <c r="L415" s="192"/>
      <c r="M415" s="190"/>
    </row>
    <row r="416" spans="1:13" s="8" customFormat="1" ht="22.5" customHeight="1">
      <c r="A416" s="257" t="s">
        <v>335</v>
      </c>
      <c r="B416" s="267" t="s">
        <v>336</v>
      </c>
      <c r="C416" s="54" t="s">
        <v>18</v>
      </c>
      <c r="D416" s="21">
        <f>SUM(D417:D420)</f>
        <v>0</v>
      </c>
      <c r="E416" s="21">
        <f>SUM(E417:E420)</f>
        <v>0</v>
      </c>
      <c r="F416" s="21">
        <f>SUM(F417:F420)</f>
        <v>0</v>
      </c>
      <c r="G416" s="52">
        <v>0</v>
      </c>
      <c r="H416" s="188"/>
      <c r="I416" s="154" t="s">
        <v>19</v>
      </c>
      <c r="J416" s="153">
        <f>SUM(J417:J419)</f>
        <v>5</v>
      </c>
      <c r="K416" s="257" t="s">
        <v>313</v>
      </c>
      <c r="L416" s="188"/>
      <c r="M416" s="188">
        <v>827</v>
      </c>
    </row>
    <row r="417" spans="1:13" s="8" customFormat="1" ht="22.5" customHeight="1">
      <c r="A417" s="258"/>
      <c r="B417" s="268"/>
      <c r="C417" s="17" t="s">
        <v>21</v>
      </c>
      <c r="D417" s="21">
        <f t="shared" ref="D417:F420" si="59">D422+D427+D432+D437+D442</f>
        <v>0</v>
      </c>
      <c r="E417" s="21">
        <f>E422+E427+E432+E437+E442</f>
        <v>0</v>
      </c>
      <c r="F417" s="21">
        <f>F422+F427+F432+F437+F442</f>
        <v>0</v>
      </c>
      <c r="G417" s="52">
        <v>0</v>
      </c>
      <c r="H417" s="189"/>
      <c r="I417" s="154" t="s">
        <v>22</v>
      </c>
      <c r="J417" s="153">
        <v>5</v>
      </c>
      <c r="K417" s="258"/>
      <c r="L417" s="189"/>
      <c r="M417" s="189"/>
    </row>
    <row r="418" spans="1:13" s="8" customFormat="1" ht="22.5" customHeight="1">
      <c r="A418" s="258"/>
      <c r="B418" s="268"/>
      <c r="C418" s="17" t="s">
        <v>23</v>
      </c>
      <c r="D418" s="21">
        <f t="shared" si="59"/>
        <v>0</v>
      </c>
      <c r="E418" s="21">
        <f t="shared" si="59"/>
        <v>0</v>
      </c>
      <c r="F418" s="21">
        <f t="shared" si="59"/>
        <v>0</v>
      </c>
      <c r="G418" s="52">
        <v>0</v>
      </c>
      <c r="H418" s="189"/>
      <c r="I418" s="154" t="s">
        <v>24</v>
      </c>
      <c r="J418" s="153">
        <v>0</v>
      </c>
      <c r="K418" s="258"/>
      <c r="L418" s="189"/>
      <c r="M418" s="189"/>
    </row>
    <row r="419" spans="1:13" s="8" customFormat="1" ht="22.5" customHeight="1">
      <c r="A419" s="258"/>
      <c r="B419" s="268"/>
      <c r="C419" s="17" t="s">
        <v>25</v>
      </c>
      <c r="D419" s="21">
        <f t="shared" si="59"/>
        <v>0</v>
      </c>
      <c r="E419" s="21">
        <f t="shared" si="59"/>
        <v>0</v>
      </c>
      <c r="F419" s="21">
        <f t="shared" si="59"/>
        <v>0</v>
      </c>
      <c r="G419" s="52">
        <v>0</v>
      </c>
      <c r="H419" s="189"/>
      <c r="I419" s="154" t="s">
        <v>26</v>
      </c>
      <c r="J419" s="153">
        <v>0</v>
      </c>
      <c r="K419" s="258"/>
      <c r="L419" s="189"/>
      <c r="M419" s="189"/>
    </row>
    <row r="420" spans="1:13" s="8" customFormat="1" ht="22.5" customHeight="1">
      <c r="A420" s="259"/>
      <c r="B420" s="269"/>
      <c r="C420" s="17" t="s">
        <v>27</v>
      </c>
      <c r="D420" s="21">
        <f t="shared" si="59"/>
        <v>0</v>
      </c>
      <c r="E420" s="21">
        <f t="shared" si="59"/>
        <v>0</v>
      </c>
      <c r="F420" s="21">
        <f t="shared" si="59"/>
        <v>0</v>
      </c>
      <c r="G420" s="52">
        <v>0</v>
      </c>
      <c r="H420" s="190"/>
      <c r="I420" s="154" t="s">
        <v>28</v>
      </c>
      <c r="J420" s="53">
        <f>(J417+J418/2)/J416</f>
        <v>1</v>
      </c>
      <c r="K420" s="259"/>
      <c r="L420" s="190"/>
      <c r="M420" s="190"/>
    </row>
    <row r="421" spans="1:13" s="8" customFormat="1" ht="26.25" customHeight="1">
      <c r="A421" s="257" t="s">
        <v>337</v>
      </c>
      <c r="B421" s="267" t="s">
        <v>338</v>
      </c>
      <c r="C421" s="54" t="s">
        <v>18</v>
      </c>
      <c r="D421" s="21">
        <v>0</v>
      </c>
      <c r="E421" s="21">
        <v>0</v>
      </c>
      <c r="F421" s="21">
        <v>0</v>
      </c>
      <c r="G421" s="52">
        <v>0</v>
      </c>
      <c r="H421" s="188" t="s">
        <v>339</v>
      </c>
      <c r="I421" s="185" t="s">
        <v>340</v>
      </c>
      <c r="J421" s="188" t="s">
        <v>49</v>
      </c>
      <c r="K421" s="257" t="s">
        <v>254</v>
      </c>
      <c r="L421" s="185"/>
      <c r="M421" s="188">
        <v>827</v>
      </c>
    </row>
    <row r="422" spans="1:13" s="8" customFormat="1" ht="26.25" customHeight="1">
      <c r="A422" s="258"/>
      <c r="B422" s="268"/>
      <c r="C422" s="17" t="s">
        <v>21</v>
      </c>
      <c r="D422" s="21">
        <v>0</v>
      </c>
      <c r="E422" s="21">
        <v>0</v>
      </c>
      <c r="F422" s="21">
        <v>0</v>
      </c>
      <c r="G422" s="52">
        <v>0</v>
      </c>
      <c r="H422" s="189"/>
      <c r="I422" s="191"/>
      <c r="J422" s="189"/>
      <c r="K422" s="258"/>
      <c r="L422" s="191"/>
      <c r="M422" s="189"/>
    </row>
    <row r="423" spans="1:13" s="8" customFormat="1" ht="26.25" customHeight="1">
      <c r="A423" s="258"/>
      <c r="B423" s="268"/>
      <c r="C423" s="17" t="s">
        <v>23</v>
      </c>
      <c r="D423" s="21">
        <v>0</v>
      </c>
      <c r="E423" s="21">
        <v>0</v>
      </c>
      <c r="F423" s="21">
        <v>0</v>
      </c>
      <c r="G423" s="52">
        <v>0</v>
      </c>
      <c r="H423" s="189"/>
      <c r="I423" s="191"/>
      <c r="J423" s="189"/>
      <c r="K423" s="258"/>
      <c r="L423" s="191"/>
      <c r="M423" s="189"/>
    </row>
    <row r="424" spans="1:13" s="8" customFormat="1" ht="26.25" customHeight="1">
      <c r="A424" s="258"/>
      <c r="B424" s="268"/>
      <c r="C424" s="17" t="s">
        <v>25</v>
      </c>
      <c r="D424" s="21">
        <v>0</v>
      </c>
      <c r="E424" s="21">
        <v>0</v>
      </c>
      <c r="F424" s="21">
        <v>0</v>
      </c>
      <c r="G424" s="52">
        <v>0</v>
      </c>
      <c r="H424" s="189"/>
      <c r="I424" s="191"/>
      <c r="J424" s="189"/>
      <c r="K424" s="258"/>
      <c r="L424" s="191"/>
      <c r="M424" s="189"/>
    </row>
    <row r="425" spans="1:13" s="8" customFormat="1" ht="26.25" customHeight="1">
      <c r="A425" s="259"/>
      <c r="B425" s="269"/>
      <c r="C425" s="17" t="s">
        <v>27</v>
      </c>
      <c r="D425" s="21">
        <v>0</v>
      </c>
      <c r="E425" s="21">
        <v>0</v>
      </c>
      <c r="F425" s="21">
        <v>0</v>
      </c>
      <c r="G425" s="52">
        <v>0</v>
      </c>
      <c r="H425" s="190"/>
      <c r="I425" s="192"/>
      <c r="J425" s="190"/>
      <c r="K425" s="259"/>
      <c r="L425" s="192"/>
      <c r="M425" s="190"/>
    </row>
    <row r="426" spans="1:13" s="8" customFormat="1" ht="32.25" customHeight="1">
      <c r="A426" s="257" t="s">
        <v>341</v>
      </c>
      <c r="B426" s="267" t="s">
        <v>342</v>
      </c>
      <c r="C426" s="54" t="s">
        <v>18</v>
      </c>
      <c r="D426" s="21">
        <f>SUM(D427:D430)</f>
        <v>0</v>
      </c>
      <c r="E426" s="21">
        <f>SUM(E427:E430)</f>
        <v>0</v>
      </c>
      <c r="F426" s="21">
        <f>SUM(F427:F430)</f>
        <v>0</v>
      </c>
      <c r="G426" s="52">
        <v>0</v>
      </c>
      <c r="H426" s="188" t="s">
        <v>343</v>
      </c>
      <c r="I426" s="185" t="s">
        <v>344</v>
      </c>
      <c r="J426" s="188" t="s">
        <v>49</v>
      </c>
      <c r="K426" s="257" t="s">
        <v>313</v>
      </c>
      <c r="L426" s="185"/>
      <c r="M426" s="188">
        <v>827</v>
      </c>
    </row>
    <row r="427" spans="1:13" s="8" customFormat="1" ht="32.25" customHeight="1">
      <c r="A427" s="258"/>
      <c r="B427" s="268"/>
      <c r="C427" s="17" t="s">
        <v>21</v>
      </c>
      <c r="D427" s="21">
        <v>0</v>
      </c>
      <c r="E427" s="21">
        <v>0</v>
      </c>
      <c r="F427" s="21">
        <v>0</v>
      </c>
      <c r="G427" s="52">
        <v>0</v>
      </c>
      <c r="H427" s="189"/>
      <c r="I427" s="191"/>
      <c r="J427" s="189"/>
      <c r="K427" s="258"/>
      <c r="L427" s="191"/>
      <c r="M427" s="189"/>
    </row>
    <row r="428" spans="1:13" s="8" customFormat="1" ht="32.25" customHeight="1">
      <c r="A428" s="258"/>
      <c r="B428" s="268"/>
      <c r="C428" s="17" t="s">
        <v>23</v>
      </c>
      <c r="D428" s="21">
        <v>0</v>
      </c>
      <c r="E428" s="21">
        <v>0</v>
      </c>
      <c r="F428" s="21">
        <v>0</v>
      </c>
      <c r="G428" s="52">
        <v>0</v>
      </c>
      <c r="H428" s="189"/>
      <c r="I428" s="191"/>
      <c r="J428" s="189"/>
      <c r="K428" s="258"/>
      <c r="L428" s="191"/>
      <c r="M428" s="189"/>
    </row>
    <row r="429" spans="1:13" s="8" customFormat="1" ht="32.25" customHeight="1">
      <c r="A429" s="258"/>
      <c r="B429" s="268"/>
      <c r="C429" s="17" t="s">
        <v>25</v>
      </c>
      <c r="D429" s="21">
        <v>0</v>
      </c>
      <c r="E429" s="21">
        <v>0</v>
      </c>
      <c r="F429" s="21">
        <v>0</v>
      </c>
      <c r="G429" s="52">
        <v>0</v>
      </c>
      <c r="H429" s="189"/>
      <c r="I429" s="191"/>
      <c r="J429" s="189"/>
      <c r="K429" s="258"/>
      <c r="L429" s="191"/>
      <c r="M429" s="189"/>
    </row>
    <row r="430" spans="1:13" s="8" customFormat="1" ht="43.5" customHeight="1">
      <c r="A430" s="259"/>
      <c r="B430" s="269"/>
      <c r="C430" s="17" t="s">
        <v>27</v>
      </c>
      <c r="D430" s="21">
        <v>0</v>
      </c>
      <c r="E430" s="21">
        <v>0</v>
      </c>
      <c r="F430" s="21">
        <v>0</v>
      </c>
      <c r="G430" s="52">
        <v>0</v>
      </c>
      <c r="H430" s="190"/>
      <c r="I430" s="192"/>
      <c r="J430" s="190"/>
      <c r="K430" s="259"/>
      <c r="L430" s="192"/>
      <c r="M430" s="190"/>
    </row>
    <row r="431" spans="1:13" s="8" customFormat="1" ht="24.75" customHeight="1">
      <c r="A431" s="257" t="s">
        <v>345</v>
      </c>
      <c r="B431" s="267" t="s">
        <v>346</v>
      </c>
      <c r="C431" s="54" t="s">
        <v>18</v>
      </c>
      <c r="D431" s="21">
        <f>SUM(D432:D435)</f>
        <v>0</v>
      </c>
      <c r="E431" s="21">
        <f>SUM(E432:E435)</f>
        <v>0</v>
      </c>
      <c r="F431" s="21">
        <f>SUM(F432:F435)</f>
        <v>0</v>
      </c>
      <c r="G431" s="52">
        <v>0</v>
      </c>
      <c r="H431" s="188" t="s">
        <v>347</v>
      </c>
      <c r="I431" s="223" t="s">
        <v>348</v>
      </c>
      <c r="J431" s="220" t="s">
        <v>49</v>
      </c>
      <c r="K431" s="302" t="s">
        <v>254</v>
      </c>
      <c r="L431" s="207"/>
      <c r="M431" s="188">
        <v>827</v>
      </c>
    </row>
    <row r="432" spans="1:13" s="8" customFormat="1" ht="24.75" customHeight="1">
      <c r="A432" s="258"/>
      <c r="B432" s="268"/>
      <c r="C432" s="17" t="s">
        <v>21</v>
      </c>
      <c r="D432" s="21">
        <v>0</v>
      </c>
      <c r="E432" s="21">
        <v>0</v>
      </c>
      <c r="F432" s="21">
        <v>0</v>
      </c>
      <c r="G432" s="52">
        <v>0</v>
      </c>
      <c r="H432" s="189"/>
      <c r="I432" s="315"/>
      <c r="J432" s="310"/>
      <c r="K432" s="302"/>
      <c r="L432" s="320"/>
      <c r="M432" s="189"/>
    </row>
    <row r="433" spans="1:13" s="8" customFormat="1" ht="24.75" customHeight="1">
      <c r="A433" s="258"/>
      <c r="B433" s="268"/>
      <c r="C433" s="17" t="s">
        <v>23</v>
      </c>
      <c r="D433" s="21">
        <v>0</v>
      </c>
      <c r="E433" s="21">
        <v>0</v>
      </c>
      <c r="F433" s="21">
        <v>0</v>
      </c>
      <c r="G433" s="52">
        <v>0</v>
      </c>
      <c r="H433" s="189"/>
      <c r="I433" s="315"/>
      <c r="J433" s="310"/>
      <c r="K433" s="302"/>
      <c r="L433" s="320"/>
      <c r="M433" s="189"/>
    </row>
    <row r="434" spans="1:13" s="8" customFormat="1" ht="24.75" customHeight="1">
      <c r="A434" s="258"/>
      <c r="B434" s="268"/>
      <c r="C434" s="17" t="s">
        <v>25</v>
      </c>
      <c r="D434" s="21">
        <v>0</v>
      </c>
      <c r="E434" s="21">
        <v>0</v>
      </c>
      <c r="F434" s="21">
        <v>0</v>
      </c>
      <c r="G434" s="52">
        <v>0</v>
      </c>
      <c r="H434" s="189"/>
      <c r="I434" s="315"/>
      <c r="J434" s="310"/>
      <c r="K434" s="302"/>
      <c r="L434" s="320"/>
      <c r="M434" s="189"/>
    </row>
    <row r="435" spans="1:13" s="8" customFormat="1" ht="24.75" customHeight="1">
      <c r="A435" s="259"/>
      <c r="B435" s="269"/>
      <c r="C435" s="17" t="s">
        <v>27</v>
      </c>
      <c r="D435" s="21">
        <v>0</v>
      </c>
      <c r="E435" s="21">
        <v>0</v>
      </c>
      <c r="F435" s="21">
        <v>0</v>
      </c>
      <c r="G435" s="52">
        <v>0</v>
      </c>
      <c r="H435" s="190"/>
      <c r="I435" s="316"/>
      <c r="J435" s="311"/>
      <c r="K435" s="302"/>
      <c r="L435" s="320"/>
      <c r="M435" s="190"/>
    </row>
    <row r="436" spans="1:13" s="8" customFormat="1" ht="30" customHeight="1">
      <c r="A436" s="257" t="s">
        <v>349</v>
      </c>
      <c r="B436" s="267" t="s">
        <v>350</v>
      </c>
      <c r="C436" s="54" t="s">
        <v>18</v>
      </c>
      <c r="D436" s="21">
        <f>SUM(D437:D440)</f>
        <v>0</v>
      </c>
      <c r="E436" s="21">
        <f>SUM(E437:E440)</f>
        <v>0</v>
      </c>
      <c r="F436" s="21">
        <f>SUM(F437:F440)</f>
        <v>0</v>
      </c>
      <c r="G436" s="52">
        <v>0</v>
      </c>
      <c r="H436" s="188" t="s">
        <v>351</v>
      </c>
      <c r="I436" s="185" t="s">
        <v>352</v>
      </c>
      <c r="J436" s="220" t="s">
        <v>49</v>
      </c>
      <c r="K436" s="257" t="s">
        <v>254</v>
      </c>
      <c r="L436" s="185"/>
      <c r="M436" s="188">
        <v>827</v>
      </c>
    </row>
    <row r="437" spans="1:13" s="8" customFormat="1" ht="30" customHeight="1">
      <c r="A437" s="258"/>
      <c r="B437" s="268"/>
      <c r="C437" s="17" t="s">
        <v>21</v>
      </c>
      <c r="D437" s="21">
        <v>0</v>
      </c>
      <c r="E437" s="21">
        <v>0</v>
      </c>
      <c r="F437" s="21">
        <v>0</v>
      </c>
      <c r="G437" s="52">
        <v>0</v>
      </c>
      <c r="H437" s="189"/>
      <c r="I437" s="191"/>
      <c r="J437" s="310"/>
      <c r="K437" s="258"/>
      <c r="L437" s="191"/>
      <c r="M437" s="189"/>
    </row>
    <row r="438" spans="1:13" s="8" customFormat="1" ht="30" customHeight="1">
      <c r="A438" s="258"/>
      <c r="B438" s="268"/>
      <c r="C438" s="17" t="s">
        <v>23</v>
      </c>
      <c r="D438" s="21">
        <v>0</v>
      </c>
      <c r="E438" s="21">
        <v>0</v>
      </c>
      <c r="F438" s="21">
        <v>0</v>
      </c>
      <c r="G438" s="52">
        <v>0</v>
      </c>
      <c r="H438" s="189"/>
      <c r="I438" s="191"/>
      <c r="J438" s="310"/>
      <c r="K438" s="258"/>
      <c r="L438" s="191"/>
      <c r="M438" s="189"/>
    </row>
    <row r="439" spans="1:13" s="8" customFormat="1" ht="30" customHeight="1">
      <c r="A439" s="258"/>
      <c r="B439" s="268"/>
      <c r="C439" s="17" t="s">
        <v>25</v>
      </c>
      <c r="D439" s="21">
        <v>0</v>
      </c>
      <c r="E439" s="21">
        <v>0</v>
      </c>
      <c r="F439" s="21">
        <v>0</v>
      </c>
      <c r="G439" s="52">
        <v>0</v>
      </c>
      <c r="H439" s="189"/>
      <c r="I439" s="191"/>
      <c r="J439" s="310"/>
      <c r="K439" s="258"/>
      <c r="L439" s="191"/>
      <c r="M439" s="189"/>
    </row>
    <row r="440" spans="1:13" s="8" customFormat="1" ht="30" customHeight="1">
      <c r="A440" s="259"/>
      <c r="B440" s="269"/>
      <c r="C440" s="17" t="s">
        <v>27</v>
      </c>
      <c r="D440" s="21">
        <v>0</v>
      </c>
      <c r="E440" s="21">
        <v>0</v>
      </c>
      <c r="F440" s="21">
        <v>0</v>
      </c>
      <c r="G440" s="52">
        <v>0</v>
      </c>
      <c r="H440" s="190"/>
      <c r="I440" s="192"/>
      <c r="J440" s="311"/>
      <c r="K440" s="259"/>
      <c r="L440" s="192"/>
      <c r="M440" s="190"/>
    </row>
    <row r="441" spans="1:13" s="8" customFormat="1" ht="30" customHeight="1">
      <c r="A441" s="257" t="s">
        <v>353</v>
      </c>
      <c r="B441" s="267" t="s">
        <v>354</v>
      </c>
      <c r="C441" s="54" t="s">
        <v>18</v>
      </c>
      <c r="D441" s="21">
        <f>SUM(D442:D445)</f>
        <v>0</v>
      </c>
      <c r="E441" s="21">
        <f>SUM(E442:E445)</f>
        <v>0</v>
      </c>
      <c r="F441" s="21">
        <f>SUM(F442:F445)</f>
        <v>0</v>
      </c>
      <c r="G441" s="52">
        <v>0</v>
      </c>
      <c r="H441" s="188" t="s">
        <v>355</v>
      </c>
      <c r="I441" s="185" t="s">
        <v>356</v>
      </c>
      <c r="J441" s="188" t="s">
        <v>49</v>
      </c>
      <c r="K441" s="257" t="s">
        <v>254</v>
      </c>
      <c r="L441" s="185"/>
      <c r="M441" s="188">
        <v>827</v>
      </c>
    </row>
    <row r="442" spans="1:13" s="8" customFormat="1" ht="30" customHeight="1">
      <c r="A442" s="258"/>
      <c r="B442" s="268"/>
      <c r="C442" s="17" t="s">
        <v>21</v>
      </c>
      <c r="D442" s="21">
        <v>0</v>
      </c>
      <c r="E442" s="21">
        <v>0</v>
      </c>
      <c r="F442" s="21">
        <v>0</v>
      </c>
      <c r="G442" s="52">
        <v>0</v>
      </c>
      <c r="H442" s="189"/>
      <c r="I442" s="191"/>
      <c r="J442" s="189"/>
      <c r="K442" s="258"/>
      <c r="L442" s="191"/>
      <c r="M442" s="189"/>
    </row>
    <row r="443" spans="1:13" s="8" customFormat="1" ht="30" customHeight="1">
      <c r="A443" s="258"/>
      <c r="B443" s="268"/>
      <c r="C443" s="17" t="s">
        <v>23</v>
      </c>
      <c r="D443" s="21">
        <v>0</v>
      </c>
      <c r="E443" s="21">
        <v>0</v>
      </c>
      <c r="F443" s="21">
        <v>0</v>
      </c>
      <c r="G443" s="52">
        <v>0</v>
      </c>
      <c r="H443" s="189"/>
      <c r="I443" s="191"/>
      <c r="J443" s="189"/>
      <c r="K443" s="258"/>
      <c r="L443" s="191"/>
      <c r="M443" s="189"/>
    </row>
    <row r="444" spans="1:13" s="8" customFormat="1" ht="30" customHeight="1">
      <c r="A444" s="258"/>
      <c r="B444" s="268"/>
      <c r="C444" s="17" t="s">
        <v>25</v>
      </c>
      <c r="D444" s="21">
        <v>0</v>
      </c>
      <c r="E444" s="21">
        <v>0</v>
      </c>
      <c r="F444" s="21">
        <v>0</v>
      </c>
      <c r="G444" s="52">
        <v>0</v>
      </c>
      <c r="H444" s="189"/>
      <c r="I444" s="191"/>
      <c r="J444" s="189"/>
      <c r="K444" s="258"/>
      <c r="L444" s="191"/>
      <c r="M444" s="189"/>
    </row>
    <row r="445" spans="1:13" s="8" customFormat="1" ht="30" customHeight="1">
      <c r="A445" s="259"/>
      <c r="B445" s="269"/>
      <c r="C445" s="17" t="s">
        <v>27</v>
      </c>
      <c r="D445" s="21">
        <v>0</v>
      </c>
      <c r="E445" s="21">
        <v>0</v>
      </c>
      <c r="F445" s="21">
        <v>0</v>
      </c>
      <c r="G445" s="52">
        <v>0</v>
      </c>
      <c r="H445" s="190"/>
      <c r="I445" s="192"/>
      <c r="J445" s="190"/>
      <c r="K445" s="259"/>
      <c r="L445" s="192"/>
      <c r="M445" s="190"/>
    </row>
    <row r="446" spans="1:13" s="8" customFormat="1" ht="22.5" customHeight="1">
      <c r="A446" s="257" t="s">
        <v>357</v>
      </c>
      <c r="B446" s="267" t="s">
        <v>358</v>
      </c>
      <c r="C446" s="54" t="s">
        <v>18</v>
      </c>
      <c r="D446" s="21">
        <f>SUM(D447:D450)</f>
        <v>279284.01699999999</v>
      </c>
      <c r="E446" s="21">
        <f>SUM(E447:E450)</f>
        <v>117795.40423</v>
      </c>
      <c r="F446" s="21">
        <f>SUM(F447:F450)</f>
        <v>256036.19757592599</v>
      </c>
      <c r="G446" s="52">
        <v>0</v>
      </c>
      <c r="H446" s="188"/>
      <c r="I446" s="154" t="s">
        <v>19</v>
      </c>
      <c r="J446" s="153">
        <f>SUM(J447:J449)</f>
        <v>4</v>
      </c>
      <c r="K446" s="257" t="s">
        <v>359</v>
      </c>
      <c r="L446" s="188"/>
      <c r="M446" s="188">
        <v>827</v>
      </c>
    </row>
    <row r="447" spans="1:13" s="8" customFormat="1" ht="22.5" customHeight="1">
      <c r="A447" s="258"/>
      <c r="B447" s="268"/>
      <c r="C447" s="17" t="s">
        <v>21</v>
      </c>
      <c r="D447" s="21">
        <f t="shared" ref="D447:D448" si="60">D452+D457+D462</f>
        <v>38988.648999999998</v>
      </c>
      <c r="E447" s="21">
        <f t="shared" ref="D447:F450" si="61">E452+E457+E462</f>
        <v>34160.667249999999</v>
      </c>
      <c r="F447" s="21">
        <f t="shared" si="61"/>
        <v>34160.667249999999</v>
      </c>
      <c r="G447" s="52">
        <v>0</v>
      </c>
      <c r="H447" s="189"/>
      <c r="I447" s="154" t="s">
        <v>22</v>
      </c>
      <c r="J447" s="153">
        <v>3</v>
      </c>
      <c r="K447" s="258"/>
      <c r="L447" s="189"/>
      <c r="M447" s="189"/>
    </row>
    <row r="448" spans="1:13" s="8" customFormat="1" ht="22.5" customHeight="1">
      <c r="A448" s="258"/>
      <c r="B448" s="268"/>
      <c r="C448" s="17" t="s">
        <v>23</v>
      </c>
      <c r="D448" s="21">
        <f t="shared" si="60"/>
        <v>95454.967999999993</v>
      </c>
      <c r="E448" s="21">
        <f t="shared" si="61"/>
        <v>83634.736980000001</v>
      </c>
      <c r="F448" s="21">
        <f t="shared" si="61"/>
        <v>83634.736999999994</v>
      </c>
      <c r="G448" s="52">
        <v>0</v>
      </c>
      <c r="H448" s="189"/>
      <c r="I448" s="154" t="s">
        <v>24</v>
      </c>
      <c r="J448" s="153">
        <v>1</v>
      </c>
      <c r="K448" s="258"/>
      <c r="L448" s="189"/>
      <c r="M448" s="189"/>
    </row>
    <row r="449" spans="1:13" s="8" customFormat="1" ht="22.5" customHeight="1">
      <c r="A449" s="258"/>
      <c r="B449" s="268"/>
      <c r="C449" s="17" t="s">
        <v>25</v>
      </c>
      <c r="D449" s="21">
        <f t="shared" si="61"/>
        <v>0</v>
      </c>
      <c r="E449" s="21">
        <f t="shared" si="61"/>
        <v>0</v>
      </c>
      <c r="F449" s="21">
        <f>F454+F459+F464</f>
        <v>0</v>
      </c>
      <c r="G449" s="52">
        <v>0</v>
      </c>
      <c r="H449" s="189"/>
      <c r="I449" s="154" t="s">
        <v>26</v>
      </c>
      <c r="J449" s="153">
        <v>0</v>
      </c>
      <c r="K449" s="258"/>
      <c r="L449" s="189"/>
      <c r="M449" s="189"/>
    </row>
    <row r="450" spans="1:13" s="8" customFormat="1" ht="22.5" customHeight="1">
      <c r="A450" s="259"/>
      <c r="B450" s="269"/>
      <c r="C450" s="17" t="s">
        <v>27</v>
      </c>
      <c r="D450" s="21">
        <f t="shared" si="61"/>
        <v>144840.4</v>
      </c>
      <c r="E450" s="21">
        <f t="shared" si="61"/>
        <v>0</v>
      </c>
      <c r="F450" s="21">
        <f t="shared" si="61"/>
        <v>138240.793325926</v>
      </c>
      <c r="G450" s="52">
        <v>0</v>
      </c>
      <c r="H450" s="190"/>
      <c r="I450" s="154" t="s">
        <v>28</v>
      </c>
      <c r="J450" s="55">
        <f>(J447+J448/2)/J446</f>
        <v>0.875</v>
      </c>
      <c r="K450" s="259"/>
      <c r="L450" s="190"/>
      <c r="M450" s="190"/>
    </row>
    <row r="451" spans="1:13" s="8" customFormat="1" ht="30" customHeight="1">
      <c r="A451" s="257" t="s">
        <v>360</v>
      </c>
      <c r="B451" s="267" t="s">
        <v>361</v>
      </c>
      <c r="C451" s="54" t="s">
        <v>18</v>
      </c>
      <c r="D451" s="21">
        <f>SUM(D452:D455)</f>
        <v>279284.01699999999</v>
      </c>
      <c r="E451" s="21">
        <f>SUM(E452:E455)</f>
        <v>117795.40423</v>
      </c>
      <c r="F451" s="21">
        <f>SUM(F452:F455)</f>
        <v>256036.19757592599</v>
      </c>
      <c r="G451" s="52">
        <f t="shared" ref="G451:G480" si="62">F451/D451</f>
        <v>0.91675921997328624</v>
      </c>
      <c r="H451" s="188" t="s">
        <v>362</v>
      </c>
      <c r="I451" s="223" t="s">
        <v>363</v>
      </c>
      <c r="J451" s="220" t="s">
        <v>42</v>
      </c>
      <c r="K451" s="302" t="s">
        <v>359</v>
      </c>
      <c r="L451" s="185" t="s">
        <v>364</v>
      </c>
      <c r="M451" s="188">
        <v>827</v>
      </c>
    </row>
    <row r="452" spans="1:13" s="8" customFormat="1" ht="30" customHeight="1">
      <c r="A452" s="258"/>
      <c r="B452" s="268"/>
      <c r="C452" s="17" t="s">
        <v>21</v>
      </c>
      <c r="D452" s="21">
        <v>38988.648999999998</v>
      </c>
      <c r="E452" s="21">
        <v>34160.667249999999</v>
      </c>
      <c r="F452" s="21">
        <v>34160.667249999999</v>
      </c>
      <c r="G452" s="52">
        <f t="shared" si="62"/>
        <v>0.87616955514411388</v>
      </c>
      <c r="H452" s="189"/>
      <c r="I452" s="315"/>
      <c r="J452" s="310"/>
      <c r="K452" s="302"/>
      <c r="L452" s="328"/>
      <c r="M452" s="189"/>
    </row>
    <row r="453" spans="1:13" s="8" customFormat="1" ht="30" customHeight="1">
      <c r="A453" s="258"/>
      <c r="B453" s="268"/>
      <c r="C453" s="17" t="s">
        <v>23</v>
      </c>
      <c r="D453" s="21">
        <v>95454.967999999993</v>
      </c>
      <c r="E453" s="21">
        <v>83634.736980000001</v>
      </c>
      <c r="F453" s="21">
        <v>83634.736999999994</v>
      </c>
      <c r="G453" s="52">
        <f t="shared" si="62"/>
        <v>0.87616955672752417</v>
      </c>
      <c r="H453" s="189"/>
      <c r="I453" s="315"/>
      <c r="J453" s="310"/>
      <c r="K453" s="302"/>
      <c r="L453" s="328"/>
      <c r="M453" s="189"/>
    </row>
    <row r="454" spans="1:13" s="8" customFormat="1" ht="30" customHeight="1">
      <c r="A454" s="258"/>
      <c r="B454" s="268"/>
      <c r="C454" s="17" t="s">
        <v>25</v>
      </c>
      <c r="D454" s="21">
        <v>0</v>
      </c>
      <c r="E454" s="21">
        <v>0</v>
      </c>
      <c r="F454" s="21">
        <v>0</v>
      </c>
      <c r="G454" s="52">
        <v>0</v>
      </c>
      <c r="H454" s="189"/>
      <c r="I454" s="315"/>
      <c r="J454" s="310"/>
      <c r="K454" s="302"/>
      <c r="L454" s="328"/>
      <c r="M454" s="189"/>
    </row>
    <row r="455" spans="1:13" s="8" customFormat="1" ht="30" customHeight="1">
      <c r="A455" s="259"/>
      <c r="B455" s="269"/>
      <c r="C455" s="17" t="s">
        <v>27</v>
      </c>
      <c r="D455" s="21">
        <v>144840.4</v>
      </c>
      <c r="E455" s="21">
        <v>0</v>
      </c>
      <c r="F455" s="21">
        <v>138240.793325926</v>
      </c>
      <c r="G455" s="52">
        <f t="shared" si="62"/>
        <v>0.95443531863986852</v>
      </c>
      <c r="H455" s="190"/>
      <c r="I455" s="316"/>
      <c r="J455" s="311"/>
      <c r="K455" s="302"/>
      <c r="L455" s="329"/>
      <c r="M455" s="190"/>
    </row>
    <row r="456" spans="1:13" s="8" customFormat="1" ht="31.5" customHeight="1">
      <c r="A456" s="257" t="s">
        <v>365</v>
      </c>
      <c r="B456" s="267" t="s">
        <v>366</v>
      </c>
      <c r="C456" s="54" t="s">
        <v>18</v>
      </c>
      <c r="D456" s="21">
        <f>SUM(D457:D460)</f>
        <v>0</v>
      </c>
      <c r="E456" s="21">
        <f>SUM(E457:E460)</f>
        <v>0</v>
      </c>
      <c r="F456" s="21">
        <f>SUM(F457:F460)</f>
        <v>0</v>
      </c>
      <c r="G456" s="52">
        <v>0</v>
      </c>
      <c r="H456" s="188" t="s">
        <v>367</v>
      </c>
      <c r="I456" s="185" t="s">
        <v>368</v>
      </c>
      <c r="J456" s="220" t="s">
        <v>49</v>
      </c>
      <c r="K456" s="257" t="s">
        <v>254</v>
      </c>
      <c r="L456" s="185"/>
      <c r="M456" s="188">
        <v>827</v>
      </c>
    </row>
    <row r="457" spans="1:13" s="8" customFormat="1" ht="31.5" customHeight="1">
      <c r="A457" s="258"/>
      <c r="B457" s="268"/>
      <c r="C457" s="17" t="s">
        <v>21</v>
      </c>
      <c r="D457" s="21">
        <v>0</v>
      </c>
      <c r="E457" s="21">
        <v>0</v>
      </c>
      <c r="F457" s="21">
        <v>0</v>
      </c>
      <c r="G457" s="52">
        <v>0</v>
      </c>
      <c r="H457" s="189"/>
      <c r="I457" s="191"/>
      <c r="J457" s="310"/>
      <c r="K457" s="258"/>
      <c r="L457" s="328"/>
      <c r="M457" s="189"/>
    </row>
    <row r="458" spans="1:13" s="8" customFormat="1" ht="31.5" customHeight="1">
      <c r="A458" s="258"/>
      <c r="B458" s="268"/>
      <c r="C458" s="17" t="s">
        <v>23</v>
      </c>
      <c r="D458" s="21">
        <v>0</v>
      </c>
      <c r="E458" s="21">
        <v>0</v>
      </c>
      <c r="F458" s="21">
        <v>0</v>
      </c>
      <c r="G458" s="52">
        <v>0</v>
      </c>
      <c r="H458" s="189"/>
      <c r="I458" s="191"/>
      <c r="J458" s="310"/>
      <c r="K458" s="258"/>
      <c r="L458" s="328"/>
      <c r="M458" s="189"/>
    </row>
    <row r="459" spans="1:13" s="8" customFormat="1" ht="31.5" customHeight="1">
      <c r="A459" s="258"/>
      <c r="B459" s="268"/>
      <c r="C459" s="17" t="s">
        <v>25</v>
      </c>
      <c r="D459" s="21">
        <v>0</v>
      </c>
      <c r="E459" s="21">
        <v>0</v>
      </c>
      <c r="F459" s="21">
        <v>0</v>
      </c>
      <c r="G459" s="52">
        <v>0</v>
      </c>
      <c r="H459" s="189"/>
      <c r="I459" s="191"/>
      <c r="J459" s="310"/>
      <c r="K459" s="258"/>
      <c r="L459" s="328"/>
      <c r="M459" s="189"/>
    </row>
    <row r="460" spans="1:13" s="8" customFormat="1" ht="31.5" customHeight="1">
      <c r="A460" s="259"/>
      <c r="B460" s="269"/>
      <c r="C460" s="17" t="s">
        <v>27</v>
      </c>
      <c r="D460" s="21">
        <v>0</v>
      </c>
      <c r="E460" s="21">
        <v>0</v>
      </c>
      <c r="F460" s="21">
        <v>0</v>
      </c>
      <c r="G460" s="52">
        <v>0</v>
      </c>
      <c r="H460" s="190"/>
      <c r="I460" s="192"/>
      <c r="J460" s="311"/>
      <c r="K460" s="259"/>
      <c r="L460" s="329"/>
      <c r="M460" s="190"/>
    </row>
    <row r="461" spans="1:13" s="8" customFormat="1" ht="45" customHeight="1">
      <c r="A461" s="257" t="s">
        <v>369</v>
      </c>
      <c r="B461" s="267" t="s">
        <v>370</v>
      </c>
      <c r="C461" s="54" t="s">
        <v>18</v>
      </c>
      <c r="D461" s="21">
        <f>SUM(D462:D465)</f>
        <v>0</v>
      </c>
      <c r="E461" s="21">
        <f>SUM(E462:E465)</f>
        <v>0</v>
      </c>
      <c r="F461" s="21">
        <f>SUM(F462:F465)</f>
        <v>0</v>
      </c>
      <c r="G461" s="52">
        <v>0</v>
      </c>
      <c r="H461" s="188" t="s">
        <v>371</v>
      </c>
      <c r="I461" s="185" t="s">
        <v>372</v>
      </c>
      <c r="J461" s="220" t="s">
        <v>49</v>
      </c>
      <c r="K461" s="302" t="s">
        <v>359</v>
      </c>
      <c r="L461" s="207"/>
      <c r="M461" s="188">
        <v>827</v>
      </c>
    </row>
    <row r="462" spans="1:13" s="8" customFormat="1" ht="45" customHeight="1">
      <c r="A462" s="258"/>
      <c r="B462" s="268"/>
      <c r="C462" s="17" t="s">
        <v>21</v>
      </c>
      <c r="D462" s="21">
        <v>0</v>
      </c>
      <c r="E462" s="21">
        <v>0</v>
      </c>
      <c r="F462" s="21">
        <v>0</v>
      </c>
      <c r="G462" s="52">
        <v>0</v>
      </c>
      <c r="H462" s="189"/>
      <c r="I462" s="191"/>
      <c r="J462" s="310"/>
      <c r="K462" s="302"/>
      <c r="L462" s="320"/>
      <c r="M462" s="189"/>
    </row>
    <row r="463" spans="1:13" s="8" customFormat="1" ht="45" customHeight="1">
      <c r="A463" s="258"/>
      <c r="B463" s="268"/>
      <c r="C463" s="17" t="s">
        <v>23</v>
      </c>
      <c r="D463" s="21">
        <v>0</v>
      </c>
      <c r="E463" s="21">
        <v>0</v>
      </c>
      <c r="F463" s="21">
        <v>0</v>
      </c>
      <c r="G463" s="52">
        <v>0</v>
      </c>
      <c r="H463" s="189"/>
      <c r="I463" s="191"/>
      <c r="J463" s="310"/>
      <c r="K463" s="302"/>
      <c r="L463" s="320"/>
      <c r="M463" s="189"/>
    </row>
    <row r="464" spans="1:13" s="8" customFormat="1" ht="45" customHeight="1">
      <c r="A464" s="258"/>
      <c r="B464" s="268"/>
      <c r="C464" s="17" t="s">
        <v>25</v>
      </c>
      <c r="D464" s="21">
        <v>0</v>
      </c>
      <c r="E464" s="21">
        <v>0</v>
      </c>
      <c r="F464" s="21">
        <v>0</v>
      </c>
      <c r="G464" s="52">
        <v>0</v>
      </c>
      <c r="H464" s="189"/>
      <c r="I464" s="191"/>
      <c r="J464" s="310"/>
      <c r="K464" s="302"/>
      <c r="L464" s="320"/>
      <c r="M464" s="189"/>
    </row>
    <row r="465" spans="1:14" s="8" customFormat="1" ht="45" customHeight="1">
      <c r="A465" s="259"/>
      <c r="B465" s="269"/>
      <c r="C465" s="17" t="s">
        <v>27</v>
      </c>
      <c r="D465" s="21">
        <v>0</v>
      </c>
      <c r="E465" s="21">
        <v>0</v>
      </c>
      <c r="F465" s="21">
        <v>0</v>
      </c>
      <c r="G465" s="52">
        <v>0</v>
      </c>
      <c r="H465" s="190"/>
      <c r="I465" s="192"/>
      <c r="J465" s="311"/>
      <c r="K465" s="302"/>
      <c r="L465" s="320"/>
      <c r="M465" s="190"/>
    </row>
    <row r="466" spans="1:14" s="8" customFormat="1" ht="45" customHeight="1">
      <c r="A466" s="257" t="s">
        <v>373</v>
      </c>
      <c r="B466" s="267" t="s">
        <v>374</v>
      </c>
      <c r="C466" s="54" t="s">
        <v>18</v>
      </c>
      <c r="D466" s="21">
        <f>SUM(D467:D470)</f>
        <v>0</v>
      </c>
      <c r="E466" s="21">
        <f>SUM(E467:E470)</f>
        <v>0</v>
      </c>
      <c r="F466" s="21">
        <f>SUM(F467:F470)</f>
        <v>0</v>
      </c>
      <c r="G466" s="52">
        <v>0</v>
      </c>
      <c r="H466" s="188" t="s">
        <v>375</v>
      </c>
      <c r="I466" s="223" t="s">
        <v>376</v>
      </c>
      <c r="J466" s="220" t="s">
        <v>49</v>
      </c>
      <c r="K466" s="302" t="s">
        <v>359</v>
      </c>
      <c r="L466" s="207"/>
      <c r="M466" s="188">
        <v>827</v>
      </c>
    </row>
    <row r="467" spans="1:14" s="8" customFormat="1" ht="45" customHeight="1">
      <c r="A467" s="258"/>
      <c r="B467" s="268"/>
      <c r="C467" s="17" t="s">
        <v>21</v>
      </c>
      <c r="D467" s="21">
        <v>0</v>
      </c>
      <c r="E467" s="21">
        <v>0</v>
      </c>
      <c r="F467" s="21">
        <v>0</v>
      </c>
      <c r="G467" s="52">
        <v>0</v>
      </c>
      <c r="H467" s="189"/>
      <c r="I467" s="315"/>
      <c r="J467" s="310"/>
      <c r="K467" s="302"/>
      <c r="L467" s="320"/>
      <c r="M467" s="189"/>
    </row>
    <row r="468" spans="1:14" s="8" customFormat="1" ht="45" customHeight="1">
      <c r="A468" s="258"/>
      <c r="B468" s="268"/>
      <c r="C468" s="17" t="s">
        <v>23</v>
      </c>
      <c r="D468" s="21">
        <v>0</v>
      </c>
      <c r="E468" s="21">
        <v>0</v>
      </c>
      <c r="F468" s="21">
        <v>0</v>
      </c>
      <c r="G468" s="52">
        <v>0</v>
      </c>
      <c r="H468" s="189"/>
      <c r="I468" s="315"/>
      <c r="J468" s="310"/>
      <c r="K468" s="302"/>
      <c r="L468" s="320"/>
      <c r="M468" s="189"/>
    </row>
    <row r="469" spans="1:14" s="8" customFormat="1" ht="45" customHeight="1">
      <c r="A469" s="258"/>
      <c r="B469" s="268"/>
      <c r="C469" s="17" t="s">
        <v>25</v>
      </c>
      <c r="D469" s="21">
        <v>0</v>
      </c>
      <c r="E469" s="21">
        <v>0</v>
      </c>
      <c r="F469" s="21">
        <v>0</v>
      </c>
      <c r="G469" s="52">
        <v>0</v>
      </c>
      <c r="H469" s="189"/>
      <c r="I469" s="315"/>
      <c r="J469" s="310"/>
      <c r="K469" s="302"/>
      <c r="L469" s="320"/>
      <c r="M469" s="189"/>
    </row>
    <row r="470" spans="1:14" s="8" customFormat="1" ht="45" customHeight="1">
      <c r="A470" s="259"/>
      <c r="B470" s="269"/>
      <c r="C470" s="17" t="s">
        <v>27</v>
      </c>
      <c r="D470" s="21">
        <v>0</v>
      </c>
      <c r="E470" s="21">
        <v>0</v>
      </c>
      <c r="F470" s="21">
        <v>0</v>
      </c>
      <c r="G470" s="52">
        <v>0</v>
      </c>
      <c r="H470" s="190"/>
      <c r="I470" s="316"/>
      <c r="J470" s="311"/>
      <c r="K470" s="302"/>
      <c r="L470" s="320"/>
      <c r="M470" s="190"/>
    </row>
    <row r="471" spans="1:14" s="8" customFormat="1" ht="21.75" customHeight="1">
      <c r="A471" s="257" t="s">
        <v>377</v>
      </c>
      <c r="B471" s="267" t="s">
        <v>378</v>
      </c>
      <c r="C471" s="54" t="s">
        <v>18</v>
      </c>
      <c r="D471" s="21">
        <f>SUM(D472:D475)</f>
        <v>69722</v>
      </c>
      <c r="E471" s="21">
        <f>SUM(E472:E475)</f>
        <v>0</v>
      </c>
      <c r="F471" s="21">
        <f>SUM(F472:F475)</f>
        <v>80330.7</v>
      </c>
      <c r="G471" s="52">
        <f t="shared" si="62"/>
        <v>1.1521571383494449</v>
      </c>
      <c r="H471" s="188"/>
      <c r="I471" s="154" t="s">
        <v>19</v>
      </c>
      <c r="J471" s="153">
        <f>SUM(J472:J474)</f>
        <v>1</v>
      </c>
      <c r="K471" s="257" t="s">
        <v>379</v>
      </c>
      <c r="L471" s="188"/>
      <c r="M471" s="188">
        <v>827</v>
      </c>
    </row>
    <row r="472" spans="1:14" s="8" customFormat="1" ht="21.75" customHeight="1">
      <c r="A472" s="258"/>
      <c r="B472" s="268"/>
      <c r="C472" s="17" t="s">
        <v>21</v>
      </c>
      <c r="D472" s="56">
        <f t="shared" ref="D472:F475" si="63">D477</f>
        <v>0</v>
      </c>
      <c r="E472" s="56">
        <f t="shared" si="63"/>
        <v>0</v>
      </c>
      <c r="F472" s="56">
        <f t="shared" si="63"/>
        <v>0</v>
      </c>
      <c r="G472" s="52">
        <v>0</v>
      </c>
      <c r="H472" s="189"/>
      <c r="I472" s="154" t="s">
        <v>22</v>
      </c>
      <c r="J472" s="153">
        <v>1</v>
      </c>
      <c r="K472" s="258"/>
      <c r="L472" s="189"/>
      <c r="M472" s="189"/>
    </row>
    <row r="473" spans="1:14" s="8" customFormat="1" ht="21.75" customHeight="1">
      <c r="A473" s="258"/>
      <c r="B473" s="268"/>
      <c r="C473" s="17" t="s">
        <v>23</v>
      </c>
      <c r="D473" s="56">
        <f t="shared" si="63"/>
        <v>0</v>
      </c>
      <c r="E473" s="56">
        <f t="shared" si="63"/>
        <v>0</v>
      </c>
      <c r="F473" s="56">
        <f t="shared" si="63"/>
        <v>0</v>
      </c>
      <c r="G473" s="52">
        <v>0</v>
      </c>
      <c r="H473" s="189"/>
      <c r="I473" s="154" t="s">
        <v>24</v>
      </c>
      <c r="J473" s="153">
        <v>0</v>
      </c>
      <c r="K473" s="258"/>
      <c r="L473" s="189"/>
      <c r="M473" s="189"/>
    </row>
    <row r="474" spans="1:14" s="8" customFormat="1" ht="21.75" customHeight="1">
      <c r="A474" s="258"/>
      <c r="B474" s="268"/>
      <c r="C474" s="17" t="s">
        <v>25</v>
      </c>
      <c r="D474" s="56">
        <f t="shared" si="63"/>
        <v>0</v>
      </c>
      <c r="E474" s="56">
        <f t="shared" si="63"/>
        <v>0</v>
      </c>
      <c r="F474" s="56">
        <f t="shared" si="63"/>
        <v>0</v>
      </c>
      <c r="G474" s="52">
        <v>0</v>
      </c>
      <c r="H474" s="189"/>
      <c r="I474" s="154" t="s">
        <v>26</v>
      </c>
      <c r="J474" s="153">
        <v>0</v>
      </c>
      <c r="K474" s="258"/>
      <c r="L474" s="189"/>
      <c r="M474" s="189"/>
    </row>
    <row r="475" spans="1:14" s="8" customFormat="1" ht="33.75" customHeight="1">
      <c r="A475" s="259"/>
      <c r="B475" s="269"/>
      <c r="C475" s="17" t="s">
        <v>27</v>
      </c>
      <c r="D475" s="56">
        <f t="shared" si="63"/>
        <v>69722</v>
      </c>
      <c r="E475" s="56">
        <f t="shared" si="63"/>
        <v>0</v>
      </c>
      <c r="F475" s="56">
        <f t="shared" si="63"/>
        <v>80330.7</v>
      </c>
      <c r="G475" s="52">
        <f t="shared" si="62"/>
        <v>1.1521571383494449</v>
      </c>
      <c r="H475" s="190"/>
      <c r="I475" s="154" t="s">
        <v>28</v>
      </c>
      <c r="J475" s="53">
        <f>(J472+J473/2)/J471</f>
        <v>1</v>
      </c>
      <c r="K475" s="259"/>
      <c r="L475" s="190"/>
      <c r="M475" s="190"/>
    </row>
    <row r="476" spans="1:14" s="8" customFormat="1" ht="40.5" customHeight="1" outlineLevel="1">
      <c r="A476" s="257" t="s">
        <v>380</v>
      </c>
      <c r="B476" s="267" t="s">
        <v>381</v>
      </c>
      <c r="C476" s="54" t="s">
        <v>18</v>
      </c>
      <c r="D476" s="21">
        <f>SUM(D477:D480)</f>
        <v>69722</v>
      </c>
      <c r="E476" s="21">
        <f>SUM(E477:E480)</f>
        <v>0</v>
      </c>
      <c r="F476" s="21">
        <f>SUM(F477:F480)</f>
        <v>80330.7</v>
      </c>
      <c r="G476" s="52">
        <f t="shared" si="62"/>
        <v>1.1521571383494449</v>
      </c>
      <c r="H476" s="188" t="s">
        <v>382</v>
      </c>
      <c r="I476" s="185" t="s">
        <v>383</v>
      </c>
      <c r="J476" s="220" t="s">
        <v>49</v>
      </c>
      <c r="K476" s="304" t="s">
        <v>384</v>
      </c>
      <c r="L476" s="207"/>
      <c r="M476" s="188">
        <v>827</v>
      </c>
      <c r="N476" s="1"/>
    </row>
    <row r="477" spans="1:14" s="8" customFormat="1" ht="40.5" customHeight="1" outlineLevel="1">
      <c r="A477" s="258"/>
      <c r="B477" s="268"/>
      <c r="C477" s="17" t="s">
        <v>21</v>
      </c>
      <c r="D477" s="21">
        <v>0</v>
      </c>
      <c r="E477" s="21">
        <v>0</v>
      </c>
      <c r="F477" s="21">
        <v>0</v>
      </c>
      <c r="G477" s="52">
        <v>0</v>
      </c>
      <c r="H477" s="189"/>
      <c r="I477" s="191"/>
      <c r="J477" s="310"/>
      <c r="K477" s="304"/>
      <c r="L477" s="320"/>
      <c r="M477" s="189"/>
      <c r="N477" s="1"/>
    </row>
    <row r="478" spans="1:14" s="8" customFormat="1" ht="40.5" customHeight="1" outlineLevel="1">
      <c r="A478" s="258"/>
      <c r="B478" s="268"/>
      <c r="C478" s="17" t="s">
        <v>23</v>
      </c>
      <c r="D478" s="21">
        <v>0</v>
      </c>
      <c r="E478" s="21">
        <v>0</v>
      </c>
      <c r="F478" s="21">
        <v>0</v>
      </c>
      <c r="G478" s="52">
        <v>0</v>
      </c>
      <c r="H478" s="189"/>
      <c r="I478" s="191"/>
      <c r="J478" s="310"/>
      <c r="K478" s="304"/>
      <c r="L478" s="320"/>
      <c r="M478" s="189"/>
      <c r="N478" s="1"/>
    </row>
    <row r="479" spans="1:14" s="8" customFormat="1" ht="40.5" customHeight="1" outlineLevel="1">
      <c r="A479" s="258"/>
      <c r="B479" s="268"/>
      <c r="C479" s="17" t="s">
        <v>25</v>
      </c>
      <c r="D479" s="21">
        <v>0</v>
      </c>
      <c r="E479" s="21">
        <v>0</v>
      </c>
      <c r="F479" s="21">
        <v>0</v>
      </c>
      <c r="G479" s="52">
        <v>0</v>
      </c>
      <c r="H479" s="189"/>
      <c r="I479" s="191"/>
      <c r="J479" s="310"/>
      <c r="K479" s="304"/>
      <c r="L479" s="320"/>
      <c r="M479" s="189"/>
      <c r="N479" s="1"/>
    </row>
    <row r="480" spans="1:14" s="8" customFormat="1" ht="40.5" customHeight="1" outlineLevel="1">
      <c r="A480" s="259"/>
      <c r="B480" s="269"/>
      <c r="C480" s="17" t="s">
        <v>27</v>
      </c>
      <c r="D480" s="21">
        <v>69722</v>
      </c>
      <c r="E480" s="21">
        <v>0</v>
      </c>
      <c r="F480" s="21">
        <v>80330.7</v>
      </c>
      <c r="G480" s="52">
        <f t="shared" si="62"/>
        <v>1.1521571383494449</v>
      </c>
      <c r="H480" s="190"/>
      <c r="I480" s="192"/>
      <c r="J480" s="311"/>
      <c r="K480" s="304"/>
      <c r="L480" s="320"/>
      <c r="M480" s="190"/>
      <c r="N480" s="1"/>
    </row>
    <row r="481" spans="1:13" s="57" customFormat="1" ht="33.75" customHeight="1">
      <c r="A481" s="257" t="s">
        <v>385</v>
      </c>
      <c r="B481" s="267" t="s">
        <v>386</v>
      </c>
      <c r="C481" s="54" t="s">
        <v>18</v>
      </c>
      <c r="D481" s="21">
        <v>0</v>
      </c>
      <c r="E481" s="21">
        <v>0</v>
      </c>
      <c r="F481" s="21">
        <v>0</v>
      </c>
      <c r="G481" s="52">
        <v>0</v>
      </c>
      <c r="H481" s="188" t="s">
        <v>387</v>
      </c>
      <c r="I481" s="154" t="s">
        <v>19</v>
      </c>
      <c r="J481" s="153">
        <f>J482+J483+J484</f>
        <v>1</v>
      </c>
      <c r="K481" s="304" t="s">
        <v>254</v>
      </c>
      <c r="L481" s="207" t="s">
        <v>388</v>
      </c>
      <c r="M481" s="188">
        <v>827</v>
      </c>
    </row>
    <row r="482" spans="1:13" s="57" customFormat="1" ht="33.75" customHeight="1">
      <c r="A482" s="258"/>
      <c r="B482" s="268"/>
      <c r="C482" s="17" t="s">
        <v>21</v>
      </c>
      <c r="D482" s="21">
        <v>0</v>
      </c>
      <c r="E482" s="21">
        <v>0</v>
      </c>
      <c r="F482" s="21">
        <v>0</v>
      </c>
      <c r="G482" s="52">
        <v>0</v>
      </c>
      <c r="H482" s="189"/>
      <c r="I482" s="154" t="s">
        <v>22</v>
      </c>
      <c r="J482" s="153">
        <v>1</v>
      </c>
      <c r="K482" s="304"/>
      <c r="L482" s="320"/>
      <c r="M482" s="189"/>
    </row>
    <row r="483" spans="1:13" s="57" customFormat="1" ht="33.75" customHeight="1">
      <c r="A483" s="258"/>
      <c r="B483" s="268"/>
      <c r="C483" s="17" t="s">
        <v>23</v>
      </c>
      <c r="D483" s="21">
        <v>0</v>
      </c>
      <c r="E483" s="21">
        <v>0</v>
      </c>
      <c r="F483" s="21">
        <v>0</v>
      </c>
      <c r="G483" s="52">
        <v>0</v>
      </c>
      <c r="H483" s="189"/>
      <c r="I483" s="154" t="s">
        <v>24</v>
      </c>
      <c r="J483" s="153">
        <v>0</v>
      </c>
      <c r="K483" s="304"/>
      <c r="L483" s="320"/>
      <c r="M483" s="189"/>
    </row>
    <row r="484" spans="1:13" s="57" customFormat="1" ht="33.75" customHeight="1">
      <c r="A484" s="258"/>
      <c r="B484" s="268"/>
      <c r="C484" s="17" t="s">
        <v>25</v>
      </c>
      <c r="D484" s="21">
        <v>0</v>
      </c>
      <c r="E484" s="21">
        <v>0</v>
      </c>
      <c r="F484" s="21">
        <v>0</v>
      </c>
      <c r="G484" s="52">
        <v>0</v>
      </c>
      <c r="H484" s="189"/>
      <c r="I484" s="154" t="s">
        <v>26</v>
      </c>
      <c r="J484" s="153">
        <v>0</v>
      </c>
      <c r="K484" s="304"/>
      <c r="L484" s="320"/>
      <c r="M484" s="189"/>
    </row>
    <row r="485" spans="1:13" s="57" customFormat="1" ht="33.75" customHeight="1">
      <c r="A485" s="259"/>
      <c r="B485" s="269"/>
      <c r="C485" s="17" t="s">
        <v>27</v>
      </c>
      <c r="D485" s="21">
        <v>0</v>
      </c>
      <c r="E485" s="21">
        <v>0</v>
      </c>
      <c r="F485" s="21">
        <v>0</v>
      </c>
      <c r="G485" s="52">
        <v>0</v>
      </c>
      <c r="H485" s="190"/>
      <c r="I485" s="58" t="s">
        <v>28</v>
      </c>
      <c r="J485" s="53">
        <v>1</v>
      </c>
      <c r="K485" s="304"/>
      <c r="L485" s="320"/>
      <c r="M485" s="190"/>
    </row>
    <row r="486" spans="1:13" s="57" customFormat="1" ht="22.5" customHeight="1">
      <c r="A486" s="188" t="s">
        <v>389</v>
      </c>
      <c r="B486" s="185" t="s">
        <v>390</v>
      </c>
      <c r="C486" s="14" t="s">
        <v>18</v>
      </c>
      <c r="D486" s="18">
        <f>SUM(D487:D490)</f>
        <v>84000.441579999999</v>
      </c>
      <c r="E486" s="18">
        <f t="shared" ref="E486:F486" si="64">SUM(E487:E490)</f>
        <v>82749.385999999999</v>
      </c>
      <c r="F486" s="18">
        <f t="shared" si="64"/>
        <v>82749.385999999999</v>
      </c>
      <c r="G486" s="17">
        <f t="shared" ref="G486:G497" si="65">F486/D486*100</f>
        <v>98.510655948387466</v>
      </c>
      <c r="H486" s="188"/>
      <c r="I486" s="154" t="s">
        <v>19</v>
      </c>
      <c r="J486" s="153">
        <f t="shared" ref="J486:J489" si="66">J491+J506</f>
        <v>2</v>
      </c>
      <c r="K486" s="188" t="s">
        <v>254</v>
      </c>
      <c r="L486" s="188"/>
      <c r="M486" s="188">
        <v>827</v>
      </c>
    </row>
    <row r="487" spans="1:13" s="57" customFormat="1" ht="22.5" customHeight="1">
      <c r="A487" s="189"/>
      <c r="B487" s="191"/>
      <c r="C487" s="17" t="s">
        <v>21</v>
      </c>
      <c r="D487" s="18">
        <f t="shared" ref="D487:F490" si="67">D492+D507</f>
        <v>84000.441579999999</v>
      </c>
      <c r="E487" s="18">
        <f t="shared" si="67"/>
        <v>82749.385999999999</v>
      </c>
      <c r="F487" s="18">
        <f t="shared" si="67"/>
        <v>82749.385999999999</v>
      </c>
      <c r="G487" s="17">
        <f t="shared" si="65"/>
        <v>98.510655948387466</v>
      </c>
      <c r="H487" s="189"/>
      <c r="I487" s="154" t="s">
        <v>22</v>
      </c>
      <c r="J487" s="153">
        <f t="shared" si="66"/>
        <v>2</v>
      </c>
      <c r="K487" s="189"/>
      <c r="L487" s="189"/>
      <c r="M487" s="189"/>
    </row>
    <row r="488" spans="1:13" s="57" customFormat="1" ht="22.5" customHeight="1">
      <c r="A488" s="189"/>
      <c r="B488" s="191"/>
      <c r="C488" s="17" t="s">
        <v>23</v>
      </c>
      <c r="D488" s="18">
        <f t="shared" si="67"/>
        <v>0</v>
      </c>
      <c r="E488" s="18">
        <f t="shared" si="67"/>
        <v>0</v>
      </c>
      <c r="F488" s="18">
        <f t="shared" si="67"/>
        <v>0</v>
      </c>
      <c r="G488" s="17"/>
      <c r="H488" s="189"/>
      <c r="I488" s="154" t="s">
        <v>24</v>
      </c>
      <c r="J488" s="153">
        <f t="shared" si="66"/>
        <v>0</v>
      </c>
      <c r="K488" s="189"/>
      <c r="L488" s="189"/>
      <c r="M488" s="189"/>
    </row>
    <row r="489" spans="1:13" s="57" customFormat="1" ht="22.5" customHeight="1">
      <c r="A489" s="189"/>
      <c r="B489" s="191"/>
      <c r="C489" s="17" t="s">
        <v>25</v>
      </c>
      <c r="D489" s="18">
        <f t="shared" si="67"/>
        <v>0</v>
      </c>
      <c r="E489" s="18">
        <f t="shared" si="67"/>
        <v>0</v>
      </c>
      <c r="F489" s="18">
        <f t="shared" si="67"/>
        <v>0</v>
      </c>
      <c r="G489" s="17"/>
      <c r="H489" s="189"/>
      <c r="I489" s="154" t="s">
        <v>26</v>
      </c>
      <c r="J489" s="153">
        <f t="shared" si="66"/>
        <v>0</v>
      </c>
      <c r="K489" s="189"/>
      <c r="L489" s="189"/>
      <c r="M489" s="189"/>
    </row>
    <row r="490" spans="1:13" s="57" customFormat="1" ht="22.5" customHeight="1">
      <c r="A490" s="190"/>
      <c r="B490" s="192"/>
      <c r="C490" s="17" t="s">
        <v>27</v>
      </c>
      <c r="D490" s="18">
        <f t="shared" si="67"/>
        <v>0</v>
      </c>
      <c r="E490" s="18">
        <f t="shared" si="67"/>
        <v>0</v>
      </c>
      <c r="F490" s="18">
        <f t="shared" si="67"/>
        <v>0</v>
      </c>
      <c r="G490" s="17"/>
      <c r="H490" s="190"/>
      <c r="I490" s="154" t="s">
        <v>28</v>
      </c>
      <c r="J490" s="53">
        <f>(J487+0.5*J488)/J486</f>
        <v>1</v>
      </c>
      <c r="K490" s="190"/>
      <c r="L490" s="190"/>
      <c r="M490" s="190"/>
    </row>
    <row r="491" spans="1:13" s="57" customFormat="1" ht="36" customHeight="1">
      <c r="A491" s="188" t="s">
        <v>391</v>
      </c>
      <c r="B491" s="185" t="s">
        <v>392</v>
      </c>
      <c r="C491" s="14" t="s">
        <v>18</v>
      </c>
      <c r="D491" s="18">
        <f>SUM(D492:D495)</f>
        <v>46118.15</v>
      </c>
      <c r="E491" s="18">
        <f t="shared" ref="E491:F491" si="68">SUM(E492:E495)</f>
        <v>45553.84</v>
      </c>
      <c r="F491" s="18">
        <f t="shared" si="68"/>
        <v>45553.84</v>
      </c>
      <c r="G491" s="17">
        <f t="shared" si="65"/>
        <v>98.77638196675278</v>
      </c>
      <c r="H491" s="188"/>
      <c r="I491" s="154" t="s">
        <v>19</v>
      </c>
      <c r="J491" s="153">
        <f>J492+J493+J494</f>
        <v>1</v>
      </c>
      <c r="K491" s="188" t="s">
        <v>254</v>
      </c>
      <c r="L491" s="188"/>
      <c r="M491" s="188">
        <v>827</v>
      </c>
    </row>
    <row r="492" spans="1:13" s="57" customFormat="1" ht="36" customHeight="1">
      <c r="A492" s="189"/>
      <c r="B492" s="191"/>
      <c r="C492" s="17" t="s">
        <v>21</v>
      </c>
      <c r="D492" s="18">
        <f t="shared" ref="D492:F495" si="69">D497+D502</f>
        <v>46118.15</v>
      </c>
      <c r="E492" s="18">
        <f t="shared" ref="E492:F492" si="70">E497+E502</f>
        <v>45553.84</v>
      </c>
      <c r="F492" s="18">
        <f t="shared" si="70"/>
        <v>45553.84</v>
      </c>
      <c r="G492" s="17">
        <f t="shared" si="65"/>
        <v>98.77638196675278</v>
      </c>
      <c r="H492" s="189"/>
      <c r="I492" s="154" t="s">
        <v>22</v>
      </c>
      <c r="J492" s="153">
        <v>1</v>
      </c>
      <c r="K492" s="189"/>
      <c r="L492" s="189"/>
      <c r="M492" s="189"/>
    </row>
    <row r="493" spans="1:13" s="57" customFormat="1" ht="36" customHeight="1">
      <c r="A493" s="189"/>
      <c r="B493" s="191"/>
      <c r="C493" s="17" t="s">
        <v>23</v>
      </c>
      <c r="D493" s="18">
        <f t="shared" si="69"/>
        <v>0</v>
      </c>
      <c r="E493" s="18">
        <f t="shared" si="69"/>
        <v>0</v>
      </c>
      <c r="F493" s="18">
        <f t="shared" si="69"/>
        <v>0</v>
      </c>
      <c r="G493" s="17"/>
      <c r="H493" s="189"/>
      <c r="I493" s="154" t="s">
        <v>24</v>
      </c>
      <c r="J493" s="153">
        <v>0</v>
      </c>
      <c r="K493" s="189"/>
      <c r="L493" s="189"/>
      <c r="M493" s="189"/>
    </row>
    <row r="494" spans="1:13" s="57" customFormat="1" ht="36" customHeight="1">
      <c r="A494" s="189"/>
      <c r="B494" s="191"/>
      <c r="C494" s="17" t="s">
        <v>25</v>
      </c>
      <c r="D494" s="18">
        <f t="shared" si="69"/>
        <v>0</v>
      </c>
      <c r="E494" s="18">
        <f t="shared" si="69"/>
        <v>0</v>
      </c>
      <c r="F494" s="18">
        <f t="shared" si="69"/>
        <v>0</v>
      </c>
      <c r="G494" s="17"/>
      <c r="H494" s="189"/>
      <c r="I494" s="154" t="s">
        <v>26</v>
      </c>
      <c r="J494" s="153">
        <v>0</v>
      </c>
      <c r="K494" s="189"/>
      <c r="L494" s="189"/>
      <c r="M494" s="189"/>
    </row>
    <row r="495" spans="1:13" s="57" customFormat="1" ht="36" customHeight="1">
      <c r="A495" s="190"/>
      <c r="B495" s="192"/>
      <c r="C495" s="17" t="s">
        <v>27</v>
      </c>
      <c r="D495" s="18">
        <f t="shared" si="69"/>
        <v>0</v>
      </c>
      <c r="E495" s="18"/>
      <c r="F495" s="18"/>
      <c r="G495" s="17"/>
      <c r="H495" s="190"/>
      <c r="I495" s="154" t="s">
        <v>28</v>
      </c>
      <c r="J495" s="23">
        <f>(J492+0.5*J493)/J491%</f>
        <v>100</v>
      </c>
      <c r="K495" s="190"/>
      <c r="L495" s="190"/>
      <c r="M495" s="190"/>
    </row>
    <row r="496" spans="1:13" s="57" customFormat="1" ht="27" customHeight="1">
      <c r="A496" s="188" t="s">
        <v>393</v>
      </c>
      <c r="B496" s="185" t="s">
        <v>394</v>
      </c>
      <c r="C496" s="14" t="s">
        <v>18</v>
      </c>
      <c r="D496" s="18">
        <f>SUM(D497:D500)</f>
        <v>46118.15</v>
      </c>
      <c r="E496" s="18">
        <f>SUM(E497:E500)</f>
        <v>45553.84</v>
      </c>
      <c r="F496" s="18">
        <f>SUM(F497:F500)</f>
        <v>45553.84</v>
      </c>
      <c r="G496" s="17">
        <f t="shared" si="65"/>
        <v>98.77638196675278</v>
      </c>
      <c r="H496" s="188" t="s">
        <v>395</v>
      </c>
      <c r="I496" s="188" t="s">
        <v>396</v>
      </c>
      <c r="J496" s="188" t="s">
        <v>49</v>
      </c>
      <c r="K496" s="188" t="s">
        <v>254</v>
      </c>
      <c r="L496" s="188"/>
      <c r="M496" s="188">
        <v>827</v>
      </c>
    </row>
    <row r="497" spans="1:13" s="57" customFormat="1" ht="27" customHeight="1">
      <c r="A497" s="189"/>
      <c r="B497" s="191"/>
      <c r="C497" s="17" t="s">
        <v>21</v>
      </c>
      <c r="D497" s="18">
        <v>46118.15</v>
      </c>
      <c r="E497" s="18">
        <v>45553.84</v>
      </c>
      <c r="F497" s="18">
        <f>E497</f>
        <v>45553.84</v>
      </c>
      <c r="G497" s="17">
        <f t="shared" si="65"/>
        <v>98.77638196675278</v>
      </c>
      <c r="H497" s="189"/>
      <c r="I497" s="189"/>
      <c r="J497" s="189"/>
      <c r="K497" s="189"/>
      <c r="L497" s="189"/>
      <c r="M497" s="189"/>
    </row>
    <row r="498" spans="1:13" s="57" customFormat="1" ht="27" customHeight="1">
      <c r="A498" s="189"/>
      <c r="B498" s="191"/>
      <c r="C498" s="17" t="s">
        <v>23</v>
      </c>
      <c r="D498" s="18">
        <v>0</v>
      </c>
      <c r="E498" s="18">
        <v>0</v>
      </c>
      <c r="F498" s="18">
        <v>0</v>
      </c>
      <c r="G498" s="17"/>
      <c r="H498" s="189"/>
      <c r="I498" s="189"/>
      <c r="J498" s="189"/>
      <c r="K498" s="189"/>
      <c r="L498" s="189"/>
      <c r="M498" s="189"/>
    </row>
    <row r="499" spans="1:13" s="57" customFormat="1" ht="27" customHeight="1">
      <c r="A499" s="189"/>
      <c r="B499" s="191"/>
      <c r="C499" s="17" t="s">
        <v>25</v>
      </c>
      <c r="D499" s="18">
        <v>0</v>
      </c>
      <c r="E499" s="18">
        <v>0</v>
      </c>
      <c r="F499" s="18">
        <v>0</v>
      </c>
      <c r="G499" s="17"/>
      <c r="H499" s="189"/>
      <c r="I499" s="189"/>
      <c r="J499" s="189"/>
      <c r="K499" s="189"/>
      <c r="L499" s="189"/>
      <c r="M499" s="189"/>
    </row>
    <row r="500" spans="1:13" s="57" customFormat="1" ht="27" customHeight="1">
      <c r="A500" s="190"/>
      <c r="B500" s="192"/>
      <c r="C500" s="17" t="s">
        <v>27</v>
      </c>
      <c r="D500" s="18">
        <v>0</v>
      </c>
      <c r="E500" s="18">
        <v>0</v>
      </c>
      <c r="F500" s="18">
        <v>0</v>
      </c>
      <c r="G500" s="17"/>
      <c r="H500" s="190"/>
      <c r="I500" s="190"/>
      <c r="J500" s="190"/>
      <c r="K500" s="190"/>
      <c r="L500" s="190"/>
      <c r="M500" s="190"/>
    </row>
    <row r="501" spans="1:13" s="57" customFormat="1" ht="27" hidden="1" customHeight="1">
      <c r="A501" s="237" t="s">
        <v>397</v>
      </c>
      <c r="B501" s="240" t="s">
        <v>398</v>
      </c>
      <c r="C501" s="25" t="s">
        <v>18</v>
      </c>
      <c r="D501" s="28">
        <v>0</v>
      </c>
      <c r="E501" s="28">
        <v>0</v>
      </c>
      <c r="F501" s="28">
        <v>0</v>
      </c>
      <c r="G501" s="59">
        <v>0</v>
      </c>
      <c r="H501" s="237" t="s">
        <v>399</v>
      </c>
      <c r="I501" s="237" t="s">
        <v>400</v>
      </c>
      <c r="J501" s="237"/>
      <c r="K501" s="237" t="s">
        <v>254</v>
      </c>
      <c r="L501" s="237"/>
      <c r="M501" s="237">
        <v>827</v>
      </c>
    </row>
    <row r="502" spans="1:13" s="57" customFormat="1" ht="27" hidden="1" customHeight="1">
      <c r="A502" s="238"/>
      <c r="B502" s="241"/>
      <c r="C502" s="29" t="s">
        <v>21</v>
      </c>
      <c r="D502" s="28">
        <v>0</v>
      </c>
      <c r="E502" s="28">
        <v>0</v>
      </c>
      <c r="F502" s="28">
        <v>0</v>
      </c>
      <c r="G502" s="59">
        <v>0</v>
      </c>
      <c r="H502" s="238"/>
      <c r="I502" s="238"/>
      <c r="J502" s="238"/>
      <c r="K502" s="238"/>
      <c r="L502" s="238"/>
      <c r="M502" s="238"/>
    </row>
    <row r="503" spans="1:13" s="57" customFormat="1" ht="27" hidden="1" customHeight="1">
      <c r="A503" s="238"/>
      <c r="B503" s="241"/>
      <c r="C503" s="29" t="s">
        <v>23</v>
      </c>
      <c r="D503" s="28">
        <v>0</v>
      </c>
      <c r="E503" s="28">
        <v>0</v>
      </c>
      <c r="F503" s="28">
        <v>0</v>
      </c>
      <c r="G503" s="59">
        <v>0</v>
      </c>
      <c r="H503" s="238"/>
      <c r="I503" s="238"/>
      <c r="J503" s="238"/>
      <c r="K503" s="238"/>
      <c r="L503" s="238"/>
      <c r="M503" s="238"/>
    </row>
    <row r="504" spans="1:13" s="57" customFormat="1" ht="27" hidden="1" customHeight="1">
      <c r="A504" s="238"/>
      <c r="B504" s="241"/>
      <c r="C504" s="29" t="s">
        <v>25</v>
      </c>
      <c r="D504" s="28">
        <v>0</v>
      </c>
      <c r="E504" s="28">
        <v>0</v>
      </c>
      <c r="F504" s="28">
        <v>0</v>
      </c>
      <c r="G504" s="59">
        <v>0</v>
      </c>
      <c r="H504" s="238"/>
      <c r="I504" s="238"/>
      <c r="J504" s="238"/>
      <c r="K504" s="238"/>
      <c r="L504" s="238"/>
      <c r="M504" s="238"/>
    </row>
    <row r="505" spans="1:13" s="57" customFormat="1" ht="27" hidden="1" customHeight="1">
      <c r="A505" s="239"/>
      <c r="B505" s="242"/>
      <c r="C505" s="29" t="s">
        <v>27</v>
      </c>
      <c r="D505" s="28">
        <v>0</v>
      </c>
      <c r="E505" s="28">
        <v>0</v>
      </c>
      <c r="F505" s="28">
        <v>0</v>
      </c>
      <c r="G505" s="59">
        <v>0</v>
      </c>
      <c r="H505" s="239"/>
      <c r="I505" s="239"/>
      <c r="J505" s="239"/>
      <c r="K505" s="239"/>
      <c r="L505" s="239"/>
      <c r="M505" s="239"/>
    </row>
    <row r="506" spans="1:13" s="57" customFormat="1" ht="24.75" customHeight="1">
      <c r="A506" s="188" t="s">
        <v>401</v>
      </c>
      <c r="B506" s="185" t="s">
        <v>402</v>
      </c>
      <c r="C506" s="54" t="s">
        <v>18</v>
      </c>
      <c r="D506" s="41">
        <f>SUM(D507:D510)</f>
        <v>37882.291579999997</v>
      </c>
      <c r="E506" s="41">
        <f t="shared" ref="E506:G506" si="71">SUM(E507:E510)</f>
        <v>37195.546000000002</v>
      </c>
      <c r="F506" s="41">
        <f t="shared" si="71"/>
        <v>37195.546000000002</v>
      </c>
      <c r="G506" s="46">
        <f t="shared" si="71"/>
        <v>98.187159352412138</v>
      </c>
      <c r="H506" s="257"/>
      <c r="I506" s="50" t="s">
        <v>19</v>
      </c>
      <c r="J506" s="47">
        <f>J507+J508+J509</f>
        <v>1</v>
      </c>
      <c r="K506" s="257" t="s">
        <v>31</v>
      </c>
      <c r="L506" s="188"/>
      <c r="M506" s="188">
        <v>826</v>
      </c>
    </row>
    <row r="507" spans="1:13" s="57" customFormat="1" ht="24.75" customHeight="1">
      <c r="A507" s="189"/>
      <c r="B507" s="191"/>
      <c r="C507" s="17" t="s">
        <v>21</v>
      </c>
      <c r="D507" s="41">
        <f t="shared" ref="D507:G510" si="72">D512</f>
        <v>37882.291579999997</v>
      </c>
      <c r="E507" s="41">
        <f t="shared" ref="E507:G507" si="73">E512</f>
        <v>37195.546000000002</v>
      </c>
      <c r="F507" s="41">
        <f t="shared" si="73"/>
        <v>37195.546000000002</v>
      </c>
      <c r="G507" s="46">
        <f t="shared" si="73"/>
        <v>98.187159352412138</v>
      </c>
      <c r="H507" s="258"/>
      <c r="I507" s="43" t="s">
        <v>22</v>
      </c>
      <c r="J507" s="48">
        <v>1</v>
      </c>
      <c r="K507" s="258"/>
      <c r="L507" s="189"/>
      <c r="M507" s="189"/>
    </row>
    <row r="508" spans="1:13" s="57" customFormat="1" ht="24.75" customHeight="1">
      <c r="A508" s="189"/>
      <c r="B508" s="191"/>
      <c r="C508" s="17" t="s">
        <v>23</v>
      </c>
      <c r="D508" s="41">
        <f t="shared" si="72"/>
        <v>0</v>
      </c>
      <c r="E508" s="41">
        <f t="shared" si="72"/>
        <v>0</v>
      </c>
      <c r="F508" s="41">
        <f t="shared" si="72"/>
        <v>0</v>
      </c>
      <c r="G508" s="46">
        <f t="shared" si="72"/>
        <v>0</v>
      </c>
      <c r="H508" s="258"/>
      <c r="I508" s="43" t="s">
        <v>24</v>
      </c>
      <c r="J508" s="48">
        <v>0</v>
      </c>
      <c r="K508" s="258"/>
      <c r="L508" s="189"/>
      <c r="M508" s="189"/>
    </row>
    <row r="509" spans="1:13" s="57" customFormat="1" ht="24.75" customHeight="1">
      <c r="A509" s="189"/>
      <c r="B509" s="191"/>
      <c r="C509" s="17" t="s">
        <v>25</v>
      </c>
      <c r="D509" s="41">
        <f t="shared" si="72"/>
        <v>0</v>
      </c>
      <c r="E509" s="41">
        <f t="shared" si="72"/>
        <v>0</v>
      </c>
      <c r="F509" s="41">
        <f t="shared" si="72"/>
        <v>0</v>
      </c>
      <c r="G509" s="46">
        <f t="shared" si="72"/>
        <v>0</v>
      </c>
      <c r="H509" s="258"/>
      <c r="I509" s="43" t="s">
        <v>26</v>
      </c>
      <c r="J509" s="48">
        <v>0</v>
      </c>
      <c r="K509" s="258"/>
      <c r="L509" s="189"/>
      <c r="M509" s="189"/>
    </row>
    <row r="510" spans="1:13" s="57" customFormat="1" ht="24.75" customHeight="1">
      <c r="A510" s="190"/>
      <c r="B510" s="192"/>
      <c r="C510" s="17" t="s">
        <v>27</v>
      </c>
      <c r="D510" s="41">
        <f t="shared" si="72"/>
        <v>0</v>
      </c>
      <c r="E510" s="41">
        <f t="shared" si="72"/>
        <v>0</v>
      </c>
      <c r="F510" s="41">
        <f t="shared" si="72"/>
        <v>0</v>
      </c>
      <c r="G510" s="46">
        <f t="shared" si="72"/>
        <v>0</v>
      </c>
      <c r="H510" s="259"/>
      <c r="I510" s="43" t="s">
        <v>28</v>
      </c>
      <c r="J510" s="23">
        <f>(J507+0.5*J508)/J506%</f>
        <v>100</v>
      </c>
      <c r="K510" s="259"/>
      <c r="L510" s="190"/>
      <c r="M510" s="190"/>
    </row>
    <row r="511" spans="1:13" s="57" customFormat="1" ht="22.5" customHeight="1">
      <c r="A511" s="188" t="s">
        <v>403</v>
      </c>
      <c r="B511" s="267" t="s">
        <v>404</v>
      </c>
      <c r="C511" s="60" t="s">
        <v>18</v>
      </c>
      <c r="D511" s="41">
        <v>37882.291579999997</v>
      </c>
      <c r="E511" s="41">
        <v>37195.546000000002</v>
      </c>
      <c r="F511" s="41">
        <v>37195.546000000002</v>
      </c>
      <c r="G511" s="46">
        <v>98.187159352412138</v>
      </c>
      <c r="H511" s="330" t="s">
        <v>607</v>
      </c>
      <c r="I511" s="263" t="s">
        <v>608</v>
      </c>
      <c r="J511" s="188" t="s">
        <v>49</v>
      </c>
      <c r="K511" s="257" t="s">
        <v>31</v>
      </c>
      <c r="L511" s="206"/>
      <c r="M511" s="206">
        <v>826</v>
      </c>
    </row>
    <row r="512" spans="1:13" s="57" customFormat="1" ht="22.5" customHeight="1">
      <c r="A512" s="189"/>
      <c r="B512" s="268"/>
      <c r="C512" s="12" t="s">
        <v>21</v>
      </c>
      <c r="D512" s="41">
        <v>37882.291579999997</v>
      </c>
      <c r="E512" s="41">
        <v>37195.546000000002</v>
      </c>
      <c r="F512" s="41">
        <v>37195.546000000002</v>
      </c>
      <c r="G512" s="34">
        <v>98.187159352412138</v>
      </c>
      <c r="H512" s="331"/>
      <c r="I512" s="264"/>
      <c r="J512" s="284"/>
      <c r="K512" s="258"/>
      <c r="L512" s="266"/>
      <c r="M512" s="266"/>
    </row>
    <row r="513" spans="1:13" s="57" customFormat="1" ht="22.5" customHeight="1">
      <c r="A513" s="189"/>
      <c r="B513" s="268"/>
      <c r="C513" s="12" t="s">
        <v>23</v>
      </c>
      <c r="D513" s="41">
        <v>0</v>
      </c>
      <c r="E513" s="41">
        <v>0</v>
      </c>
      <c r="F513" s="41">
        <v>0</v>
      </c>
      <c r="G513" s="46">
        <v>0</v>
      </c>
      <c r="H513" s="331"/>
      <c r="I513" s="264"/>
      <c r="J513" s="284"/>
      <c r="K513" s="258"/>
      <c r="L513" s="266"/>
      <c r="M513" s="266"/>
    </row>
    <row r="514" spans="1:13" s="57" customFormat="1" ht="22.5" customHeight="1">
      <c r="A514" s="189"/>
      <c r="B514" s="268"/>
      <c r="C514" s="12" t="s">
        <v>25</v>
      </c>
      <c r="D514" s="41">
        <v>0</v>
      </c>
      <c r="E514" s="41">
        <v>0</v>
      </c>
      <c r="F514" s="41">
        <v>0</v>
      </c>
      <c r="G514" s="46">
        <v>0</v>
      </c>
      <c r="H514" s="331"/>
      <c r="I514" s="264"/>
      <c r="J514" s="284"/>
      <c r="K514" s="258"/>
      <c r="L514" s="266"/>
      <c r="M514" s="266"/>
    </row>
    <row r="515" spans="1:13" s="57" customFormat="1" ht="22.5" customHeight="1">
      <c r="A515" s="190"/>
      <c r="B515" s="269"/>
      <c r="C515" s="12" t="s">
        <v>27</v>
      </c>
      <c r="D515" s="41">
        <v>0</v>
      </c>
      <c r="E515" s="41">
        <v>0</v>
      </c>
      <c r="F515" s="41">
        <v>0</v>
      </c>
      <c r="G515" s="46">
        <v>0</v>
      </c>
      <c r="H515" s="332"/>
      <c r="I515" s="265"/>
      <c r="J515" s="285"/>
      <c r="K515" s="259"/>
      <c r="L515" s="266"/>
      <c r="M515" s="266"/>
    </row>
    <row r="516" spans="1:13" s="57" customFormat="1" ht="25.5" customHeight="1">
      <c r="A516" s="184"/>
      <c r="B516" s="184"/>
      <c r="C516" s="184"/>
      <c r="D516" s="184"/>
      <c r="E516" s="184"/>
      <c r="F516" s="184"/>
      <c r="G516" s="184"/>
      <c r="H516" s="184"/>
      <c r="I516" s="184"/>
      <c r="J516" s="184"/>
      <c r="K516" s="184"/>
      <c r="L516" s="184"/>
      <c r="M516" s="184"/>
    </row>
    <row r="517" spans="1:13" s="57" customFormat="1" ht="25.5" customHeight="1">
      <c r="A517" s="184"/>
      <c r="B517" s="184"/>
      <c r="C517" s="184"/>
      <c r="D517" s="184"/>
      <c r="E517" s="184"/>
      <c r="F517" s="184"/>
      <c r="G517" s="184"/>
      <c r="H517" s="184"/>
      <c r="I517" s="184"/>
      <c r="J517" s="184"/>
      <c r="K517" s="184"/>
      <c r="L517" s="184"/>
      <c r="M517" s="184"/>
    </row>
    <row r="518" spans="1:13" s="57" customFormat="1" ht="25.5" customHeight="1">
      <c r="A518" s="184"/>
      <c r="B518" s="184"/>
      <c r="C518" s="184"/>
      <c r="D518" s="184"/>
      <c r="E518" s="184"/>
      <c r="F518" s="184"/>
      <c r="G518" s="184"/>
      <c r="H518" s="184"/>
      <c r="I518" s="184"/>
      <c r="J518" s="184"/>
      <c r="K518" s="184"/>
      <c r="L518" s="184"/>
      <c r="M518" s="184"/>
    </row>
    <row r="519" spans="1:13" s="57" customFormat="1" ht="25.5" customHeight="1">
      <c r="A519" s="184"/>
      <c r="B519" s="184"/>
      <c r="C519" s="184"/>
      <c r="D519" s="184"/>
      <c r="E519" s="184"/>
      <c r="F519" s="184"/>
      <c r="G519" s="184"/>
      <c r="H519" s="184"/>
      <c r="I519" s="184"/>
      <c r="J519" s="184"/>
      <c r="K519" s="184"/>
      <c r="L519" s="184"/>
      <c r="M519" s="184"/>
    </row>
    <row r="520" spans="1:13" s="57" customFormat="1" ht="48" customHeight="1">
      <c r="A520" s="184"/>
      <c r="B520" s="184"/>
      <c r="C520" s="184"/>
      <c r="D520" s="184"/>
      <c r="E520" s="184"/>
      <c r="F520" s="184"/>
      <c r="G520" s="184"/>
      <c r="H520" s="184"/>
      <c r="I520" s="184"/>
      <c r="J520" s="184"/>
      <c r="K520" s="184"/>
      <c r="L520" s="184"/>
      <c r="M520" s="184"/>
    </row>
    <row r="521" spans="1:13" s="57" customFormat="1" ht="25.5" customHeight="1">
      <c r="A521" s="184"/>
      <c r="B521" s="184"/>
      <c r="C521" s="184"/>
      <c r="D521" s="184"/>
      <c r="E521" s="184"/>
      <c r="F521" s="184"/>
      <c r="G521" s="184"/>
      <c r="H521" s="184"/>
      <c r="I521" s="184"/>
      <c r="J521" s="184"/>
      <c r="K521" s="184"/>
      <c r="L521" s="184"/>
      <c r="M521" s="184"/>
    </row>
    <row r="522" spans="1:13" s="57" customFormat="1" ht="25.5" customHeight="1">
      <c r="A522" s="184"/>
      <c r="B522" s="184"/>
      <c r="C522" s="184"/>
      <c r="D522" s="184"/>
      <c r="E522" s="184"/>
      <c r="F522" s="184"/>
      <c r="G522" s="184"/>
      <c r="H522" s="184"/>
      <c r="I522" s="184"/>
      <c r="J522" s="184"/>
      <c r="K522" s="184"/>
      <c r="L522" s="184"/>
      <c r="M522" s="184"/>
    </row>
    <row r="523" spans="1:13" s="57" customFormat="1" ht="25.5" customHeight="1">
      <c r="A523" s="184"/>
      <c r="B523" s="184"/>
      <c r="C523" s="184"/>
      <c r="D523" s="184"/>
      <c r="E523" s="184"/>
      <c r="F523" s="184"/>
      <c r="G523" s="184"/>
      <c r="H523" s="184"/>
      <c r="I523" s="184"/>
      <c r="J523" s="184"/>
      <c r="K523" s="184"/>
      <c r="L523" s="184"/>
      <c r="M523" s="184"/>
    </row>
    <row r="524" spans="1:13" s="57" customFormat="1" ht="25.5" customHeight="1">
      <c r="A524" s="184"/>
      <c r="B524" s="184"/>
      <c r="C524" s="184"/>
      <c r="D524" s="184"/>
      <c r="E524" s="184"/>
      <c r="F524" s="184"/>
      <c r="G524" s="184"/>
      <c r="H524" s="184"/>
      <c r="I524" s="184"/>
      <c r="J524" s="184"/>
      <c r="K524" s="184"/>
      <c r="L524" s="184"/>
      <c r="M524" s="184"/>
    </row>
    <row r="525" spans="1:13" s="57" customFormat="1" ht="48" customHeight="1">
      <c r="A525" s="184"/>
      <c r="B525" s="184"/>
      <c r="C525" s="184"/>
      <c r="D525" s="184"/>
      <c r="E525" s="184"/>
      <c r="F525" s="184"/>
      <c r="G525" s="184"/>
      <c r="H525" s="184"/>
      <c r="I525" s="184"/>
      <c r="J525" s="184"/>
      <c r="K525" s="184"/>
      <c r="L525" s="184"/>
      <c r="M525" s="184"/>
    </row>
    <row r="526" spans="1:13" s="57" customFormat="1" ht="25.5" customHeight="1">
      <c r="A526" s="184"/>
      <c r="B526" s="184"/>
      <c r="C526" s="184"/>
      <c r="D526" s="184"/>
      <c r="E526" s="184"/>
      <c r="F526" s="184"/>
      <c r="G526" s="184"/>
      <c r="H526" s="184"/>
      <c r="I526" s="184"/>
      <c r="J526" s="184"/>
      <c r="K526" s="184"/>
      <c r="L526" s="184"/>
      <c r="M526" s="184"/>
    </row>
    <row r="527" spans="1:13" s="57" customFormat="1" ht="25.5" customHeight="1">
      <c r="A527" s="184"/>
      <c r="B527" s="184"/>
      <c r="C527" s="184"/>
      <c r="D527" s="184"/>
      <c r="E527" s="184"/>
      <c r="F527" s="184"/>
      <c r="G527" s="184"/>
      <c r="H527" s="184"/>
      <c r="I527" s="184"/>
      <c r="J527" s="184"/>
      <c r="K527" s="184"/>
      <c r="L527" s="184"/>
      <c r="M527" s="184"/>
    </row>
    <row r="528" spans="1:13" s="57" customFormat="1" ht="25.5" customHeight="1">
      <c r="A528" s="184"/>
      <c r="B528" s="184"/>
      <c r="C528" s="184"/>
      <c r="D528" s="184"/>
      <c r="E528" s="184"/>
      <c r="F528" s="184"/>
      <c r="G528" s="184"/>
      <c r="H528" s="184"/>
      <c r="I528" s="184"/>
      <c r="J528" s="184"/>
      <c r="K528" s="184"/>
      <c r="L528" s="184"/>
      <c r="M528" s="184"/>
    </row>
    <row r="529" spans="1:13" s="57" customFormat="1" ht="25.5" customHeight="1">
      <c r="A529" s="184"/>
      <c r="B529" s="184"/>
      <c r="C529" s="184"/>
      <c r="D529" s="184"/>
      <c r="E529" s="184"/>
      <c r="F529" s="184"/>
      <c r="G529" s="184"/>
      <c r="H529" s="184"/>
      <c r="I529" s="184"/>
      <c r="J529" s="184"/>
      <c r="K529" s="184"/>
      <c r="L529" s="184"/>
      <c r="M529" s="184"/>
    </row>
    <row r="530" spans="1:13" s="57" customFormat="1" ht="48" customHeight="1">
      <c r="A530" s="184"/>
      <c r="B530" s="184"/>
      <c r="C530" s="184"/>
      <c r="D530" s="184"/>
      <c r="E530" s="184"/>
      <c r="F530" s="184"/>
      <c r="G530" s="184"/>
      <c r="H530" s="184"/>
      <c r="I530" s="184"/>
      <c r="J530" s="184"/>
      <c r="K530" s="184"/>
      <c r="L530" s="184"/>
      <c r="M530" s="184"/>
    </row>
    <row r="531" spans="1:13" s="57" customFormat="1" ht="25.5" customHeight="1">
      <c r="A531" s="184"/>
      <c r="B531" s="184"/>
      <c r="C531" s="184"/>
      <c r="D531" s="184"/>
      <c r="E531" s="184"/>
      <c r="F531" s="184"/>
      <c r="G531" s="184"/>
      <c r="H531" s="184"/>
      <c r="I531" s="184"/>
      <c r="J531" s="184"/>
      <c r="K531" s="184"/>
      <c r="L531" s="184"/>
      <c r="M531" s="184"/>
    </row>
    <row r="532" spans="1:13" s="57" customFormat="1" ht="25.5" customHeight="1">
      <c r="A532" s="184"/>
      <c r="B532" s="184"/>
      <c r="C532" s="184"/>
      <c r="D532" s="184"/>
      <c r="E532" s="184"/>
      <c r="F532" s="184"/>
      <c r="G532" s="184"/>
      <c r="H532" s="184"/>
      <c r="I532" s="184"/>
      <c r="J532" s="184"/>
      <c r="K532" s="184"/>
      <c r="L532" s="184"/>
      <c r="M532" s="184"/>
    </row>
    <row r="533" spans="1:13" s="57" customFormat="1" ht="25.5" customHeight="1">
      <c r="A533" s="184"/>
      <c r="B533" s="184"/>
      <c r="C533" s="184"/>
      <c r="D533" s="184"/>
      <c r="E533" s="184"/>
      <c r="F533" s="184"/>
      <c r="G533" s="184"/>
      <c r="H533" s="184"/>
      <c r="I533" s="184"/>
      <c r="J533" s="184"/>
      <c r="K533" s="184"/>
      <c r="L533" s="184"/>
      <c r="M533" s="184"/>
    </row>
    <row r="534" spans="1:13" s="57" customFormat="1" ht="25.5" customHeight="1">
      <c r="A534" s="184"/>
      <c r="B534" s="184"/>
      <c r="C534" s="184"/>
      <c r="D534" s="184"/>
      <c r="E534" s="184"/>
      <c r="F534" s="184"/>
      <c r="G534" s="184"/>
      <c r="H534" s="184"/>
      <c r="I534" s="184"/>
      <c r="J534" s="184"/>
      <c r="K534" s="184"/>
      <c r="L534" s="184"/>
      <c r="M534" s="184"/>
    </row>
    <row r="535" spans="1:13" s="57" customFormat="1" ht="48" customHeight="1">
      <c r="A535" s="184"/>
      <c r="B535" s="184"/>
      <c r="C535" s="184"/>
      <c r="D535" s="184"/>
      <c r="E535" s="184"/>
      <c r="F535" s="184"/>
      <c r="G535" s="184"/>
      <c r="H535" s="184"/>
      <c r="I535" s="184"/>
      <c r="J535" s="184"/>
      <c r="K535" s="184"/>
      <c r="L535" s="184"/>
      <c r="M535" s="184"/>
    </row>
    <row r="536" spans="1:13" s="57" customFormat="1" ht="25.5" customHeight="1">
      <c r="A536" s="184"/>
      <c r="B536" s="184"/>
      <c r="C536" s="184"/>
      <c r="D536" s="184"/>
      <c r="E536" s="184"/>
      <c r="F536" s="184"/>
      <c r="G536" s="184"/>
      <c r="H536" s="184"/>
      <c r="I536" s="184"/>
      <c r="J536" s="184"/>
      <c r="K536" s="184"/>
      <c r="L536" s="184"/>
      <c r="M536" s="184"/>
    </row>
    <row r="537" spans="1:13" s="57" customFormat="1" ht="25.5" customHeight="1">
      <c r="A537" s="184"/>
      <c r="B537" s="184"/>
      <c r="C537" s="184"/>
      <c r="D537" s="184"/>
      <c r="E537" s="184"/>
      <c r="F537" s="184"/>
      <c r="G537" s="184"/>
      <c r="H537" s="184"/>
      <c r="I537" s="184"/>
      <c r="J537" s="184"/>
      <c r="K537" s="184"/>
      <c r="L537" s="184"/>
      <c r="M537" s="184"/>
    </row>
    <row r="538" spans="1:13" s="57" customFormat="1" ht="25.5" customHeight="1">
      <c r="A538" s="184"/>
      <c r="B538" s="184"/>
      <c r="C538" s="184"/>
      <c r="D538" s="184"/>
      <c r="E538" s="184"/>
      <c r="F538" s="184"/>
      <c r="G538" s="184"/>
      <c r="H538" s="184"/>
      <c r="I538" s="184"/>
      <c r="J538" s="184"/>
      <c r="K538" s="184"/>
      <c r="L538" s="184"/>
      <c r="M538" s="184"/>
    </row>
    <row r="539" spans="1:13" s="57" customFormat="1" ht="25.5" customHeight="1">
      <c r="A539" s="184"/>
      <c r="B539" s="184"/>
      <c r="C539" s="184"/>
      <c r="D539" s="184"/>
      <c r="E539" s="184"/>
      <c r="F539" s="184"/>
      <c r="G539" s="184"/>
      <c r="H539" s="184"/>
      <c r="I539" s="184"/>
      <c r="J539" s="184"/>
      <c r="K539" s="184"/>
      <c r="L539" s="184"/>
      <c r="M539" s="184"/>
    </row>
    <row r="540" spans="1:13" s="57" customFormat="1" ht="48" customHeight="1">
      <c r="A540" s="184"/>
      <c r="B540" s="184"/>
      <c r="C540" s="184"/>
      <c r="D540" s="184"/>
      <c r="E540" s="184"/>
      <c r="F540" s="184"/>
      <c r="G540" s="184"/>
      <c r="H540" s="184"/>
      <c r="I540" s="184"/>
      <c r="J540" s="184"/>
      <c r="K540" s="184"/>
      <c r="L540" s="184"/>
      <c r="M540" s="184"/>
    </row>
    <row r="541" spans="1:13" ht="21.75" customHeight="1">
      <c r="D541" s="61"/>
      <c r="E541" s="62"/>
      <c r="F541" s="62"/>
      <c r="G541" s="61"/>
    </row>
    <row r="542" spans="1:13" ht="21.75" customHeight="1">
      <c r="D542" s="61"/>
      <c r="E542" s="62"/>
      <c r="F542" s="62"/>
      <c r="G542" s="61"/>
    </row>
    <row r="543" spans="1:13" ht="21.75" customHeight="1">
      <c r="D543" s="61"/>
      <c r="E543" s="62"/>
      <c r="F543" s="62"/>
      <c r="G543" s="61"/>
    </row>
    <row r="544" spans="1:13" ht="21.75" customHeight="1">
      <c r="D544" s="61"/>
      <c r="E544" s="62"/>
      <c r="F544" s="62"/>
      <c r="G544" s="61"/>
    </row>
    <row r="545" spans="4:7" ht="21.75" customHeight="1">
      <c r="D545" s="61"/>
      <c r="E545" s="62"/>
      <c r="F545" s="62"/>
      <c r="G545" s="61"/>
    </row>
    <row r="546" spans="4:7" ht="45.75" customHeight="1">
      <c r="D546" s="61"/>
      <c r="E546" s="62"/>
      <c r="F546" s="62"/>
      <c r="G546" s="61"/>
    </row>
    <row r="547" spans="4:7" ht="45.75" customHeight="1">
      <c r="D547" s="61"/>
      <c r="E547" s="62"/>
      <c r="F547" s="62"/>
      <c r="G547" s="61"/>
    </row>
    <row r="548" spans="4:7" ht="45.75" customHeight="1">
      <c r="D548" s="61"/>
      <c r="E548" s="62"/>
      <c r="F548" s="62"/>
      <c r="G548" s="61"/>
    </row>
    <row r="549" spans="4:7" ht="45.75" customHeight="1">
      <c r="D549" s="61"/>
      <c r="E549" s="62"/>
      <c r="F549" s="62"/>
      <c r="G549" s="61"/>
    </row>
    <row r="550" spans="4:7" ht="45.75" customHeight="1">
      <c r="D550" s="61"/>
      <c r="E550" s="62"/>
      <c r="F550" s="62"/>
      <c r="G550" s="61"/>
    </row>
    <row r="551" spans="4:7" ht="77.25" customHeight="1">
      <c r="D551" s="61"/>
      <c r="E551" s="62"/>
      <c r="F551" s="62"/>
      <c r="G551" s="61"/>
    </row>
    <row r="552" spans="4:7" ht="77.25" customHeight="1">
      <c r="D552" s="61"/>
      <c r="E552" s="62"/>
      <c r="F552" s="62"/>
      <c r="G552" s="61"/>
    </row>
    <row r="553" spans="4:7" ht="77.25" customHeight="1">
      <c r="D553" s="61"/>
      <c r="E553" s="62"/>
      <c r="F553" s="62"/>
      <c r="G553" s="61"/>
    </row>
    <row r="554" spans="4:7" ht="77.25" customHeight="1">
      <c r="D554" s="61"/>
      <c r="E554" s="62"/>
      <c r="F554" s="62"/>
      <c r="G554" s="61"/>
    </row>
    <row r="555" spans="4:7" ht="77.25" customHeight="1">
      <c r="D555" s="61"/>
      <c r="E555" s="62"/>
      <c r="F555" s="62"/>
      <c r="G555" s="61"/>
    </row>
    <row r="556" spans="4:7" ht="60" customHeight="1">
      <c r="D556" s="61"/>
      <c r="E556" s="62"/>
      <c r="F556" s="62"/>
      <c r="G556" s="61"/>
    </row>
    <row r="557" spans="4:7" ht="60" customHeight="1">
      <c r="D557" s="61"/>
      <c r="E557" s="62"/>
      <c r="F557" s="62"/>
      <c r="G557" s="61"/>
    </row>
    <row r="558" spans="4:7" ht="60" customHeight="1">
      <c r="D558" s="61"/>
      <c r="E558" s="62"/>
      <c r="F558" s="62"/>
      <c r="G558" s="61"/>
    </row>
    <row r="559" spans="4:7" ht="60" customHeight="1">
      <c r="D559" s="61"/>
      <c r="E559" s="62"/>
      <c r="F559" s="62"/>
      <c r="G559" s="61"/>
    </row>
    <row r="560" spans="4:7" ht="60" customHeight="1">
      <c r="D560" s="61"/>
      <c r="E560" s="62"/>
      <c r="F560" s="62"/>
      <c r="G560" s="61"/>
    </row>
    <row r="561" spans="4:7" ht="19.5" customHeight="1">
      <c r="D561" s="61"/>
      <c r="E561" s="62"/>
      <c r="F561" s="62"/>
      <c r="G561" s="61"/>
    </row>
    <row r="562" spans="4:7" ht="20.100000000000001" customHeight="1">
      <c r="D562" s="61"/>
      <c r="E562" s="62"/>
      <c r="F562" s="62"/>
      <c r="G562" s="61"/>
    </row>
    <row r="563" spans="4:7" ht="20.100000000000001" customHeight="1">
      <c r="D563" s="61"/>
      <c r="E563" s="62"/>
      <c r="F563" s="62"/>
      <c r="G563" s="61"/>
    </row>
    <row r="564" spans="4:7" ht="20.100000000000001" customHeight="1">
      <c r="D564" s="61"/>
      <c r="E564" s="62"/>
      <c r="F564" s="62"/>
      <c r="G564" s="61"/>
    </row>
    <row r="565" spans="4:7" ht="51" customHeight="1">
      <c r="D565" s="61"/>
      <c r="E565" s="62"/>
      <c r="F565" s="62"/>
      <c r="G565" s="61"/>
    </row>
    <row r="566" spans="4:7" ht="39" customHeight="1">
      <c r="D566" s="61"/>
      <c r="E566" s="62"/>
      <c r="F566" s="62"/>
      <c r="G566" s="61"/>
    </row>
    <row r="567" spans="4:7" ht="39" customHeight="1">
      <c r="D567" s="61"/>
      <c r="E567" s="62"/>
      <c r="F567" s="62"/>
      <c r="G567" s="61"/>
    </row>
    <row r="568" spans="4:7" ht="54" customHeight="1">
      <c r="D568" s="61"/>
      <c r="E568" s="62"/>
      <c r="F568" s="62"/>
      <c r="G568" s="61"/>
    </row>
    <row r="569" spans="4:7" ht="39" customHeight="1">
      <c r="D569" s="61"/>
      <c r="E569" s="62"/>
      <c r="F569" s="62"/>
      <c r="G569" s="61"/>
    </row>
    <row r="570" spans="4:7" ht="62.25" customHeight="1">
      <c r="D570" s="61"/>
      <c r="E570" s="62"/>
      <c r="F570" s="62"/>
      <c r="G570" s="61"/>
    </row>
    <row r="571" spans="4:7" ht="76.5" customHeight="1">
      <c r="D571" s="61"/>
      <c r="E571" s="62"/>
      <c r="F571" s="62"/>
      <c r="G571" s="61"/>
    </row>
    <row r="572" spans="4:7" ht="76.5" customHeight="1">
      <c r="D572" s="61"/>
      <c r="E572" s="62"/>
      <c r="F572" s="62"/>
      <c r="G572" s="61"/>
    </row>
    <row r="573" spans="4:7" ht="76.5" customHeight="1">
      <c r="D573" s="61"/>
      <c r="E573" s="62"/>
      <c r="F573" s="62"/>
      <c r="G573" s="61"/>
    </row>
    <row r="574" spans="4:7" ht="76.5" customHeight="1">
      <c r="D574" s="61"/>
      <c r="E574" s="62"/>
      <c r="F574" s="62"/>
      <c r="G574" s="61"/>
    </row>
    <row r="575" spans="4:7" ht="76.5" customHeight="1">
      <c r="D575" s="61"/>
      <c r="E575" s="62"/>
      <c r="F575" s="62"/>
      <c r="G575" s="61"/>
    </row>
    <row r="576" spans="4:7" ht="25.5" customHeight="1">
      <c r="D576" s="61"/>
      <c r="E576" s="62"/>
      <c r="F576" s="62"/>
      <c r="G576" s="61"/>
    </row>
    <row r="577" spans="4:7" ht="14.1" customHeight="1">
      <c r="D577" s="61"/>
      <c r="E577" s="62"/>
      <c r="F577" s="62"/>
      <c r="G577" s="61"/>
    </row>
    <row r="578" spans="4:7" ht="14.1" customHeight="1">
      <c r="D578" s="61"/>
      <c r="E578" s="62"/>
      <c r="F578" s="62"/>
      <c r="G578" s="61"/>
    </row>
    <row r="579" spans="4:7" ht="14.1" customHeight="1">
      <c r="D579" s="61"/>
      <c r="E579" s="62"/>
      <c r="F579" s="62"/>
      <c r="G579" s="61"/>
    </row>
    <row r="580" spans="4:7" ht="13.5" customHeight="1">
      <c r="D580" s="61"/>
      <c r="E580" s="62"/>
      <c r="F580" s="62"/>
      <c r="G580" s="61"/>
    </row>
    <row r="581" spans="4:7" ht="18.75" customHeight="1">
      <c r="D581" s="61"/>
      <c r="E581" s="62"/>
      <c r="F581" s="62"/>
      <c r="G581" s="61"/>
    </row>
    <row r="582" spans="4:7" ht="18.75" customHeight="1">
      <c r="D582" s="61"/>
      <c r="E582" s="62"/>
      <c r="F582" s="62"/>
      <c r="G582" s="61"/>
    </row>
    <row r="583" spans="4:7" ht="18.75" customHeight="1">
      <c r="D583" s="61"/>
      <c r="E583" s="62"/>
      <c r="F583" s="62"/>
      <c r="G583" s="61"/>
    </row>
    <row r="584" spans="4:7" ht="18.75" customHeight="1">
      <c r="D584" s="61"/>
      <c r="E584" s="62"/>
      <c r="F584" s="62"/>
      <c r="G584" s="61"/>
    </row>
    <row r="585" spans="4:7" ht="18.75" customHeight="1">
      <c r="D585" s="61"/>
      <c r="E585" s="62"/>
      <c r="F585" s="62"/>
      <c r="G585" s="61"/>
    </row>
    <row r="586" spans="4:7" ht="32.25" customHeight="1">
      <c r="D586" s="61"/>
      <c r="E586" s="62"/>
      <c r="F586" s="62"/>
      <c r="G586" s="61"/>
    </row>
    <row r="587" spans="4:7" ht="32.25" customHeight="1">
      <c r="D587" s="61"/>
      <c r="E587" s="62"/>
      <c r="F587" s="62"/>
      <c r="G587" s="61"/>
    </row>
    <row r="588" spans="4:7" ht="32.25" customHeight="1">
      <c r="D588" s="61"/>
      <c r="E588" s="62"/>
      <c r="F588" s="62"/>
      <c r="G588" s="61"/>
    </row>
    <row r="589" spans="4:7" ht="32.25" customHeight="1">
      <c r="D589" s="61"/>
      <c r="E589" s="62"/>
      <c r="F589" s="62"/>
      <c r="G589" s="61"/>
    </row>
    <row r="590" spans="4:7" ht="43.5" customHeight="1">
      <c r="D590" s="61"/>
      <c r="E590" s="62"/>
      <c r="F590" s="62"/>
      <c r="G590" s="61"/>
    </row>
    <row r="591" spans="4:7" ht="24.75" customHeight="1">
      <c r="D591" s="61"/>
      <c r="E591" s="62"/>
      <c r="F591" s="62"/>
      <c r="G591" s="61"/>
    </row>
    <row r="592" spans="4:7" ht="24.75" customHeight="1">
      <c r="D592" s="61"/>
      <c r="E592" s="62"/>
      <c r="F592" s="62"/>
      <c r="G592" s="61"/>
    </row>
    <row r="593" spans="4:7" ht="24.75" customHeight="1">
      <c r="D593" s="61"/>
      <c r="E593" s="62"/>
      <c r="F593" s="62"/>
      <c r="G593" s="61"/>
    </row>
    <row r="594" spans="4:7" ht="24.75" customHeight="1">
      <c r="D594" s="61"/>
      <c r="E594" s="62"/>
      <c r="F594" s="62"/>
      <c r="G594" s="61"/>
    </row>
    <row r="595" spans="4:7" ht="24.75" customHeight="1">
      <c r="D595" s="61"/>
      <c r="E595" s="62"/>
      <c r="F595" s="62"/>
      <c r="G595" s="61"/>
    </row>
    <row r="596" spans="4:7" ht="23.25" customHeight="1">
      <c r="D596" s="61"/>
      <c r="E596" s="62"/>
      <c r="F596" s="62"/>
      <c r="G596" s="61"/>
    </row>
    <row r="597" spans="4:7" ht="23.25" customHeight="1">
      <c r="D597" s="61"/>
      <c r="E597" s="62"/>
      <c r="F597" s="62"/>
      <c r="G597" s="61"/>
    </row>
    <row r="598" spans="4:7" ht="23.25" customHeight="1">
      <c r="D598" s="61"/>
      <c r="E598" s="62"/>
      <c r="F598" s="62"/>
      <c r="G598" s="61"/>
    </row>
  </sheetData>
  <mergeCells count="786">
    <mergeCell ref="M186:M190"/>
    <mergeCell ref="J191:J195"/>
    <mergeCell ref="I191:I195"/>
    <mergeCell ref="K186:K190"/>
    <mergeCell ref="M191:M195"/>
    <mergeCell ref="B186:B190"/>
    <mergeCell ref="B191:B195"/>
    <mergeCell ref="A186:A190"/>
    <mergeCell ref="A191:A195"/>
    <mergeCell ref="H186:H190"/>
    <mergeCell ref="K191:K195"/>
    <mergeCell ref="H191:H195"/>
    <mergeCell ref="L186:L190"/>
    <mergeCell ref="L191:L195"/>
    <mergeCell ref="A501:A505"/>
    <mergeCell ref="B501:B505"/>
    <mergeCell ref="H501:H505"/>
    <mergeCell ref="L501:L505"/>
    <mergeCell ref="L496:L500"/>
    <mergeCell ref="M496:M500"/>
    <mergeCell ref="L486:L490"/>
    <mergeCell ref="M486:M490"/>
    <mergeCell ref="M501:M505"/>
    <mergeCell ref="A486:A490"/>
    <mergeCell ref="B486:B490"/>
    <mergeCell ref="H486:H490"/>
    <mergeCell ref="K486:K490"/>
    <mergeCell ref="I501:I505"/>
    <mergeCell ref="J501:J505"/>
    <mergeCell ref="K501:K505"/>
    <mergeCell ref="I496:I500"/>
    <mergeCell ref="J496:J500"/>
    <mergeCell ref="A496:A500"/>
    <mergeCell ref="B496:B500"/>
    <mergeCell ref="H496:H500"/>
    <mergeCell ref="K496:K500"/>
    <mergeCell ref="A491:A495"/>
    <mergeCell ref="B491:B495"/>
    <mergeCell ref="A521:M521"/>
    <mergeCell ref="L511:L515"/>
    <mergeCell ref="M511:M515"/>
    <mergeCell ref="A511:A515"/>
    <mergeCell ref="B511:B515"/>
    <mergeCell ref="H511:H515"/>
    <mergeCell ref="K511:K515"/>
    <mergeCell ref="L506:L510"/>
    <mergeCell ref="M506:M510"/>
    <mergeCell ref="A506:A510"/>
    <mergeCell ref="B506:B510"/>
    <mergeCell ref="H506:H510"/>
    <mergeCell ref="K506:K510"/>
    <mergeCell ref="I511:I515"/>
    <mergeCell ref="J511:J515"/>
    <mergeCell ref="A516:M516"/>
    <mergeCell ref="A517:M517"/>
    <mergeCell ref="A518:M518"/>
    <mergeCell ref="A519:M519"/>
    <mergeCell ref="A520:M520"/>
    <mergeCell ref="L491:L495"/>
    <mergeCell ref="M491:M495"/>
    <mergeCell ref="A471:A475"/>
    <mergeCell ref="B471:B475"/>
    <mergeCell ref="H471:H475"/>
    <mergeCell ref="K471:K475"/>
    <mergeCell ref="L471:L475"/>
    <mergeCell ref="M471:M475"/>
    <mergeCell ref="L476:L480"/>
    <mergeCell ref="M476:M480"/>
    <mergeCell ref="A481:A485"/>
    <mergeCell ref="B481:B485"/>
    <mergeCell ref="H481:H485"/>
    <mergeCell ref="K481:K485"/>
    <mergeCell ref="L481:L485"/>
    <mergeCell ref="M481:M485"/>
    <mergeCell ref="A476:A480"/>
    <mergeCell ref="B476:B480"/>
    <mergeCell ref="H476:H480"/>
    <mergeCell ref="I476:I480"/>
    <mergeCell ref="J476:J480"/>
    <mergeCell ref="K476:K480"/>
    <mergeCell ref="H491:H495"/>
    <mergeCell ref="K491:K495"/>
    <mergeCell ref="L461:L465"/>
    <mergeCell ref="M461:M465"/>
    <mergeCell ref="A466:A470"/>
    <mergeCell ref="B466:B470"/>
    <mergeCell ref="H466:H470"/>
    <mergeCell ref="I466:I470"/>
    <mergeCell ref="J466:J470"/>
    <mergeCell ref="K466:K470"/>
    <mergeCell ref="L466:L470"/>
    <mergeCell ref="M466:M470"/>
    <mergeCell ref="A461:A465"/>
    <mergeCell ref="B461:B465"/>
    <mergeCell ref="H461:H465"/>
    <mergeCell ref="I461:I465"/>
    <mergeCell ref="J461:J465"/>
    <mergeCell ref="K461:K465"/>
    <mergeCell ref="L451:L455"/>
    <mergeCell ref="M451:M455"/>
    <mergeCell ref="A456:A460"/>
    <mergeCell ref="B456:B460"/>
    <mergeCell ref="H456:H460"/>
    <mergeCell ref="K456:K460"/>
    <mergeCell ref="L456:L460"/>
    <mergeCell ref="M456:M460"/>
    <mergeCell ref="A451:A455"/>
    <mergeCell ref="B451:B455"/>
    <mergeCell ref="H451:H455"/>
    <mergeCell ref="I451:I455"/>
    <mergeCell ref="J451:J455"/>
    <mergeCell ref="K451:K455"/>
    <mergeCell ref="I456:I460"/>
    <mergeCell ref="J456:J460"/>
    <mergeCell ref="L441:L445"/>
    <mergeCell ref="M441:M445"/>
    <mergeCell ref="A446:A450"/>
    <mergeCell ref="B446:B450"/>
    <mergeCell ref="H446:H450"/>
    <mergeCell ref="K446:K450"/>
    <mergeCell ref="L446:L450"/>
    <mergeCell ref="M446:M450"/>
    <mergeCell ref="A441:A445"/>
    <mergeCell ref="B441:B445"/>
    <mergeCell ref="H441:H445"/>
    <mergeCell ref="I441:I445"/>
    <mergeCell ref="J441:J445"/>
    <mergeCell ref="K441:K445"/>
    <mergeCell ref="A436:A440"/>
    <mergeCell ref="B436:B440"/>
    <mergeCell ref="H436:H440"/>
    <mergeCell ref="K436:K440"/>
    <mergeCell ref="L436:L440"/>
    <mergeCell ref="M436:M440"/>
    <mergeCell ref="L426:L430"/>
    <mergeCell ref="M426:M430"/>
    <mergeCell ref="A431:A435"/>
    <mergeCell ref="B431:B435"/>
    <mergeCell ref="H431:H435"/>
    <mergeCell ref="I431:I435"/>
    <mergeCell ref="J431:J435"/>
    <mergeCell ref="K431:K435"/>
    <mergeCell ref="L431:L435"/>
    <mergeCell ref="M431:M435"/>
    <mergeCell ref="A426:A430"/>
    <mergeCell ref="B426:B430"/>
    <mergeCell ref="H426:H430"/>
    <mergeCell ref="K426:K430"/>
    <mergeCell ref="I436:I440"/>
    <mergeCell ref="J436:J440"/>
    <mergeCell ref="I426:I430"/>
    <mergeCell ref="J426:J430"/>
    <mergeCell ref="L416:L420"/>
    <mergeCell ref="M416:M420"/>
    <mergeCell ref="A421:A425"/>
    <mergeCell ref="B421:B425"/>
    <mergeCell ref="H421:H425"/>
    <mergeCell ref="I421:I425"/>
    <mergeCell ref="J421:J425"/>
    <mergeCell ref="K421:K425"/>
    <mergeCell ref="L421:L425"/>
    <mergeCell ref="M421:M425"/>
    <mergeCell ref="A416:A420"/>
    <mergeCell ref="B416:B420"/>
    <mergeCell ref="H416:H420"/>
    <mergeCell ref="K416:K420"/>
    <mergeCell ref="L406:L410"/>
    <mergeCell ref="M406:M410"/>
    <mergeCell ref="A411:A415"/>
    <mergeCell ref="B411:B415"/>
    <mergeCell ref="H411:H415"/>
    <mergeCell ref="I411:I415"/>
    <mergeCell ref="J411:J415"/>
    <mergeCell ref="K411:K415"/>
    <mergeCell ref="L411:L415"/>
    <mergeCell ref="M411:M415"/>
    <mergeCell ref="A406:A410"/>
    <mergeCell ref="B406:B410"/>
    <mergeCell ref="H406:H410"/>
    <mergeCell ref="I406:I410"/>
    <mergeCell ref="J406:J410"/>
    <mergeCell ref="K406:K410"/>
    <mergeCell ref="L401:L405"/>
    <mergeCell ref="M401:M405"/>
    <mergeCell ref="L391:L395"/>
    <mergeCell ref="M391:M395"/>
    <mergeCell ref="A396:A400"/>
    <mergeCell ref="B396:B400"/>
    <mergeCell ref="H396:H400"/>
    <mergeCell ref="K396:K400"/>
    <mergeCell ref="L396:L400"/>
    <mergeCell ref="M396:M400"/>
    <mergeCell ref="A391:A395"/>
    <mergeCell ref="B391:B395"/>
    <mergeCell ref="H391:H395"/>
    <mergeCell ref="I391:I395"/>
    <mergeCell ref="J391:J395"/>
    <mergeCell ref="K391:K395"/>
    <mergeCell ref="I396:I400"/>
    <mergeCell ref="J396:J400"/>
    <mergeCell ref="H371:H375"/>
    <mergeCell ref="K371:K375"/>
    <mergeCell ref="A376:A380"/>
    <mergeCell ref="B376:B380"/>
    <mergeCell ref="A401:A405"/>
    <mergeCell ref="B401:B405"/>
    <mergeCell ref="H401:H405"/>
    <mergeCell ref="K401:K405"/>
    <mergeCell ref="K376:K380"/>
    <mergeCell ref="I401:I405"/>
    <mergeCell ref="J401:J405"/>
    <mergeCell ref="I376:I380"/>
    <mergeCell ref="J376:J380"/>
    <mergeCell ref="I381:I385"/>
    <mergeCell ref="J381:J385"/>
    <mergeCell ref="A366:A370"/>
    <mergeCell ref="B366:B370"/>
    <mergeCell ref="H366:H370"/>
    <mergeCell ref="I366:I370"/>
    <mergeCell ref="J366:J370"/>
    <mergeCell ref="K366:K370"/>
    <mergeCell ref="L366:L370"/>
    <mergeCell ref="M366:M370"/>
    <mergeCell ref="A386:A390"/>
    <mergeCell ref="B386:B390"/>
    <mergeCell ref="H386:H390"/>
    <mergeCell ref="K386:K390"/>
    <mergeCell ref="L386:L390"/>
    <mergeCell ref="M386:M390"/>
    <mergeCell ref="L371:L375"/>
    <mergeCell ref="M371:M375"/>
    <mergeCell ref="A381:A385"/>
    <mergeCell ref="B381:B385"/>
    <mergeCell ref="H381:H385"/>
    <mergeCell ref="K381:K385"/>
    <mergeCell ref="L381:L385"/>
    <mergeCell ref="M381:M385"/>
    <mergeCell ref="A371:A375"/>
    <mergeCell ref="B371:B375"/>
    <mergeCell ref="L351:L355"/>
    <mergeCell ref="M351:M355"/>
    <mergeCell ref="A351:A355"/>
    <mergeCell ref="B351:B355"/>
    <mergeCell ref="H351:H355"/>
    <mergeCell ref="I351:I355"/>
    <mergeCell ref="J351:J355"/>
    <mergeCell ref="K351:K355"/>
    <mergeCell ref="L361:L365"/>
    <mergeCell ref="M361:M365"/>
    <mergeCell ref="A356:A360"/>
    <mergeCell ref="B356:B360"/>
    <mergeCell ref="H356:H360"/>
    <mergeCell ref="I356:I360"/>
    <mergeCell ref="J356:J360"/>
    <mergeCell ref="K356:K360"/>
    <mergeCell ref="L356:L360"/>
    <mergeCell ref="M356:M360"/>
    <mergeCell ref="A361:A365"/>
    <mergeCell ref="B361:B365"/>
    <mergeCell ref="H361:H365"/>
    <mergeCell ref="I361:I365"/>
    <mergeCell ref="J361:J365"/>
    <mergeCell ref="K361:K365"/>
    <mergeCell ref="L341:L345"/>
    <mergeCell ref="M341:M345"/>
    <mergeCell ref="A346:A350"/>
    <mergeCell ref="B346:B350"/>
    <mergeCell ref="H346:H350"/>
    <mergeCell ref="I346:I350"/>
    <mergeCell ref="J346:J350"/>
    <mergeCell ref="K346:K350"/>
    <mergeCell ref="L346:L350"/>
    <mergeCell ref="M346:M350"/>
    <mergeCell ref="A341:A345"/>
    <mergeCell ref="B341:B345"/>
    <mergeCell ref="H341:H345"/>
    <mergeCell ref="I341:I345"/>
    <mergeCell ref="J341:J345"/>
    <mergeCell ref="K341:K345"/>
    <mergeCell ref="L331:L335"/>
    <mergeCell ref="M331:M335"/>
    <mergeCell ref="A336:A340"/>
    <mergeCell ref="B336:B340"/>
    <mergeCell ref="H336:H340"/>
    <mergeCell ref="I336:I340"/>
    <mergeCell ref="J336:J340"/>
    <mergeCell ref="K336:K340"/>
    <mergeCell ref="L336:L340"/>
    <mergeCell ref="M336:M340"/>
    <mergeCell ref="A331:A335"/>
    <mergeCell ref="B331:B335"/>
    <mergeCell ref="H331:H335"/>
    <mergeCell ref="I331:I335"/>
    <mergeCell ref="J331:J335"/>
    <mergeCell ref="K331:K335"/>
    <mergeCell ref="A326:A330"/>
    <mergeCell ref="B326:B330"/>
    <mergeCell ref="H326:H330"/>
    <mergeCell ref="K326:K330"/>
    <mergeCell ref="L326:L330"/>
    <mergeCell ref="M326:M330"/>
    <mergeCell ref="L316:L320"/>
    <mergeCell ref="M316:M320"/>
    <mergeCell ref="A321:A325"/>
    <mergeCell ref="B321:B325"/>
    <mergeCell ref="H321:H325"/>
    <mergeCell ref="K321:K325"/>
    <mergeCell ref="L321:L325"/>
    <mergeCell ref="M321:M325"/>
    <mergeCell ref="A316:A320"/>
    <mergeCell ref="B316:B320"/>
    <mergeCell ref="H316:H320"/>
    <mergeCell ref="K316:K320"/>
    <mergeCell ref="I321:I325"/>
    <mergeCell ref="J321:J325"/>
    <mergeCell ref="I326:I330"/>
    <mergeCell ref="J326:J330"/>
    <mergeCell ref="L306:L310"/>
    <mergeCell ref="M306:M310"/>
    <mergeCell ref="A311:A315"/>
    <mergeCell ref="B311:B315"/>
    <mergeCell ref="H311:H315"/>
    <mergeCell ref="K311:K315"/>
    <mergeCell ref="L311:L315"/>
    <mergeCell ref="M311:M315"/>
    <mergeCell ref="A306:A310"/>
    <mergeCell ref="B306:B310"/>
    <mergeCell ref="H306:H310"/>
    <mergeCell ref="I306:I310"/>
    <mergeCell ref="J306:J310"/>
    <mergeCell ref="K306:K310"/>
    <mergeCell ref="A301:A305"/>
    <mergeCell ref="B301:B305"/>
    <mergeCell ref="H301:H305"/>
    <mergeCell ref="K301:K305"/>
    <mergeCell ref="L301:L305"/>
    <mergeCell ref="M301:M305"/>
    <mergeCell ref="L291:L295"/>
    <mergeCell ref="M291:M295"/>
    <mergeCell ref="A296:A300"/>
    <mergeCell ref="B296:B300"/>
    <mergeCell ref="H296:H300"/>
    <mergeCell ref="I296:I300"/>
    <mergeCell ref="J296:J300"/>
    <mergeCell ref="K296:K300"/>
    <mergeCell ref="L296:L300"/>
    <mergeCell ref="M296:M300"/>
    <mergeCell ref="A291:A295"/>
    <mergeCell ref="B291:B295"/>
    <mergeCell ref="H291:H295"/>
    <mergeCell ref="K291:K295"/>
    <mergeCell ref="I301:I305"/>
    <mergeCell ref="J301:J305"/>
    <mergeCell ref="L281:L285"/>
    <mergeCell ref="M281:M285"/>
    <mergeCell ref="A286:A290"/>
    <mergeCell ref="B286:B290"/>
    <mergeCell ref="H286:H290"/>
    <mergeCell ref="I286:I290"/>
    <mergeCell ref="J286:J290"/>
    <mergeCell ref="K286:K290"/>
    <mergeCell ref="L286:L290"/>
    <mergeCell ref="M286:M290"/>
    <mergeCell ref="A281:A285"/>
    <mergeCell ref="B281:B285"/>
    <mergeCell ref="H281:H285"/>
    <mergeCell ref="I281:I285"/>
    <mergeCell ref="J281:J285"/>
    <mergeCell ref="K281:K285"/>
    <mergeCell ref="A276:A280"/>
    <mergeCell ref="B276:B280"/>
    <mergeCell ref="H276:H280"/>
    <mergeCell ref="K276:K280"/>
    <mergeCell ref="L276:L280"/>
    <mergeCell ref="M276:M280"/>
    <mergeCell ref="L266:L270"/>
    <mergeCell ref="M266:M270"/>
    <mergeCell ref="A271:A275"/>
    <mergeCell ref="B271:B275"/>
    <mergeCell ref="H271:H275"/>
    <mergeCell ref="K271:K275"/>
    <mergeCell ref="L271:L275"/>
    <mergeCell ref="M271:M275"/>
    <mergeCell ref="A266:A270"/>
    <mergeCell ref="B266:B270"/>
    <mergeCell ref="H266:H270"/>
    <mergeCell ref="I266:I270"/>
    <mergeCell ref="J266:J270"/>
    <mergeCell ref="K266:K270"/>
    <mergeCell ref="I276:I280"/>
    <mergeCell ref="J276:J280"/>
    <mergeCell ref="L256:L260"/>
    <mergeCell ref="M256:M260"/>
    <mergeCell ref="A261:A265"/>
    <mergeCell ref="B261:B265"/>
    <mergeCell ref="H261:H265"/>
    <mergeCell ref="I261:I265"/>
    <mergeCell ref="J261:J265"/>
    <mergeCell ref="K261:K265"/>
    <mergeCell ref="L261:L265"/>
    <mergeCell ref="M261:M265"/>
    <mergeCell ref="A256:A260"/>
    <mergeCell ref="B256:B260"/>
    <mergeCell ref="H256:H260"/>
    <mergeCell ref="I256:I260"/>
    <mergeCell ref="J256:J260"/>
    <mergeCell ref="K256:K260"/>
    <mergeCell ref="A251:A255"/>
    <mergeCell ref="B251:B255"/>
    <mergeCell ref="H251:H255"/>
    <mergeCell ref="K251:K255"/>
    <mergeCell ref="L251:L255"/>
    <mergeCell ref="M251:M255"/>
    <mergeCell ref="L241:L245"/>
    <mergeCell ref="M241:M245"/>
    <mergeCell ref="A246:A250"/>
    <mergeCell ref="B246:B250"/>
    <mergeCell ref="H246:H250"/>
    <mergeCell ref="K246:K250"/>
    <mergeCell ref="L246:L250"/>
    <mergeCell ref="M246:M250"/>
    <mergeCell ref="A241:A245"/>
    <mergeCell ref="B241:B245"/>
    <mergeCell ref="H241:H245"/>
    <mergeCell ref="I241:I245"/>
    <mergeCell ref="J241:J245"/>
    <mergeCell ref="K241:K245"/>
    <mergeCell ref="I251:I255"/>
    <mergeCell ref="J251:J255"/>
    <mergeCell ref="L231:L235"/>
    <mergeCell ref="M231:M235"/>
    <mergeCell ref="A236:A240"/>
    <mergeCell ref="B236:B240"/>
    <mergeCell ref="H236:H240"/>
    <mergeCell ref="I236:I240"/>
    <mergeCell ref="J236:J240"/>
    <mergeCell ref="K236:K240"/>
    <mergeCell ref="L236:L240"/>
    <mergeCell ref="M236:M240"/>
    <mergeCell ref="A231:A235"/>
    <mergeCell ref="B231:B235"/>
    <mergeCell ref="H231:H235"/>
    <mergeCell ref="I231:I235"/>
    <mergeCell ref="J231:J235"/>
    <mergeCell ref="K231:K235"/>
    <mergeCell ref="L221:L225"/>
    <mergeCell ref="M221:M225"/>
    <mergeCell ref="A226:A230"/>
    <mergeCell ref="B226:B230"/>
    <mergeCell ref="H226:H230"/>
    <mergeCell ref="I226:I230"/>
    <mergeCell ref="J226:J230"/>
    <mergeCell ref="K226:K230"/>
    <mergeCell ref="L226:L230"/>
    <mergeCell ref="M226:M230"/>
    <mergeCell ref="A221:A225"/>
    <mergeCell ref="B221:B225"/>
    <mergeCell ref="H221:H225"/>
    <mergeCell ref="I221:I225"/>
    <mergeCell ref="J221:J225"/>
    <mergeCell ref="K221:K225"/>
    <mergeCell ref="A216:A220"/>
    <mergeCell ref="B216:B220"/>
    <mergeCell ref="H216:H220"/>
    <mergeCell ref="K216:K220"/>
    <mergeCell ref="L216:L220"/>
    <mergeCell ref="M216:M220"/>
    <mergeCell ref="L206:L210"/>
    <mergeCell ref="M206:M210"/>
    <mergeCell ref="A211:A215"/>
    <mergeCell ref="B211:B215"/>
    <mergeCell ref="H211:H215"/>
    <mergeCell ref="K211:K215"/>
    <mergeCell ref="L211:L215"/>
    <mergeCell ref="M211:M215"/>
    <mergeCell ref="A206:A210"/>
    <mergeCell ref="B206:B210"/>
    <mergeCell ref="H206:H210"/>
    <mergeCell ref="K206:K210"/>
    <mergeCell ref="I216:I220"/>
    <mergeCell ref="J216:J220"/>
    <mergeCell ref="L196:L200"/>
    <mergeCell ref="M196:M200"/>
    <mergeCell ref="A201:A205"/>
    <mergeCell ref="B201:B205"/>
    <mergeCell ref="H201:H205"/>
    <mergeCell ref="K201:K205"/>
    <mergeCell ref="L201:L205"/>
    <mergeCell ref="M201:M205"/>
    <mergeCell ref="A196:A200"/>
    <mergeCell ref="B196:B200"/>
    <mergeCell ref="H196:H200"/>
    <mergeCell ref="K196:K200"/>
    <mergeCell ref="I201:I205"/>
    <mergeCell ref="J201:J205"/>
    <mergeCell ref="L176:L180"/>
    <mergeCell ref="M176:M180"/>
    <mergeCell ref="A181:A185"/>
    <mergeCell ref="B181:B185"/>
    <mergeCell ref="H181:H185"/>
    <mergeCell ref="I181:I185"/>
    <mergeCell ref="J181:J185"/>
    <mergeCell ref="K181:K185"/>
    <mergeCell ref="L181:L185"/>
    <mergeCell ref="A176:A180"/>
    <mergeCell ref="B176:B180"/>
    <mergeCell ref="H176:H180"/>
    <mergeCell ref="I176:I180"/>
    <mergeCell ref="J176:J180"/>
    <mergeCell ref="K176:K180"/>
    <mergeCell ref="A171:A175"/>
    <mergeCell ref="B171:B175"/>
    <mergeCell ref="H171:H175"/>
    <mergeCell ref="K171:K175"/>
    <mergeCell ref="L171:L175"/>
    <mergeCell ref="M171:M175"/>
    <mergeCell ref="L161:L165"/>
    <mergeCell ref="A166:A170"/>
    <mergeCell ref="B166:B170"/>
    <mergeCell ref="H166:H170"/>
    <mergeCell ref="K166:K170"/>
    <mergeCell ref="L166:L170"/>
    <mergeCell ref="A161:A165"/>
    <mergeCell ref="B161:B165"/>
    <mergeCell ref="H161:H165"/>
    <mergeCell ref="I161:I165"/>
    <mergeCell ref="J161:J165"/>
    <mergeCell ref="K161:K165"/>
    <mergeCell ref="M166:M170"/>
    <mergeCell ref="A156:A160"/>
    <mergeCell ref="B156:B160"/>
    <mergeCell ref="H156:H160"/>
    <mergeCell ref="K156:K160"/>
    <mergeCell ref="L156:L160"/>
    <mergeCell ref="L146:L150"/>
    <mergeCell ref="A151:A155"/>
    <mergeCell ref="B151:B155"/>
    <mergeCell ref="H151:H155"/>
    <mergeCell ref="K151:K155"/>
    <mergeCell ref="L151:L155"/>
    <mergeCell ref="A146:A150"/>
    <mergeCell ref="B146:B150"/>
    <mergeCell ref="H146:H150"/>
    <mergeCell ref="K146:K150"/>
    <mergeCell ref="I151:I155"/>
    <mergeCell ref="J151:J155"/>
    <mergeCell ref="I156:I160"/>
    <mergeCell ref="J156:J160"/>
    <mergeCell ref="A141:A145"/>
    <mergeCell ref="B141:B145"/>
    <mergeCell ref="H141:H145"/>
    <mergeCell ref="I141:I145"/>
    <mergeCell ref="J141:J145"/>
    <mergeCell ref="K141:K145"/>
    <mergeCell ref="L141:L145"/>
    <mergeCell ref="M141:M145"/>
    <mergeCell ref="A136:A140"/>
    <mergeCell ref="B136:B140"/>
    <mergeCell ref="H136:H140"/>
    <mergeCell ref="I136:I140"/>
    <mergeCell ref="J136:J140"/>
    <mergeCell ref="K136:K140"/>
    <mergeCell ref="L131:L135"/>
    <mergeCell ref="M131:M135"/>
    <mergeCell ref="A131:A135"/>
    <mergeCell ref="B131:B135"/>
    <mergeCell ref="H131:H135"/>
    <mergeCell ref="I131:I135"/>
    <mergeCell ref="J131:J135"/>
    <mergeCell ref="K131:K135"/>
    <mergeCell ref="L136:L140"/>
    <mergeCell ref="M136:M140"/>
    <mergeCell ref="A126:A130"/>
    <mergeCell ref="B126:B130"/>
    <mergeCell ref="H126:H130"/>
    <mergeCell ref="K126:K130"/>
    <mergeCell ref="L126:L130"/>
    <mergeCell ref="M126:M130"/>
    <mergeCell ref="L116:L120"/>
    <mergeCell ref="M116:M120"/>
    <mergeCell ref="A121:A125"/>
    <mergeCell ref="B121:B125"/>
    <mergeCell ref="H121:H125"/>
    <mergeCell ref="K121:K125"/>
    <mergeCell ref="L121:L125"/>
    <mergeCell ref="M121:M125"/>
    <mergeCell ref="A116:A120"/>
    <mergeCell ref="B116:B120"/>
    <mergeCell ref="H116:H120"/>
    <mergeCell ref="I116:I120"/>
    <mergeCell ref="J116:J120"/>
    <mergeCell ref="K116:K120"/>
    <mergeCell ref="I126:I130"/>
    <mergeCell ref="J126:J130"/>
    <mergeCell ref="L106:L110"/>
    <mergeCell ref="M106:M110"/>
    <mergeCell ref="A111:A115"/>
    <mergeCell ref="B111:B115"/>
    <mergeCell ref="H111:H115"/>
    <mergeCell ref="I111:I115"/>
    <mergeCell ref="J111:J115"/>
    <mergeCell ref="K111:K115"/>
    <mergeCell ref="L111:L115"/>
    <mergeCell ref="M111:M115"/>
    <mergeCell ref="A106:A110"/>
    <mergeCell ref="B106:B110"/>
    <mergeCell ref="H106:H110"/>
    <mergeCell ref="I106:I110"/>
    <mergeCell ref="J106:J110"/>
    <mergeCell ref="K106:K110"/>
    <mergeCell ref="L96:L100"/>
    <mergeCell ref="M96:M100"/>
    <mergeCell ref="A101:A105"/>
    <mergeCell ref="B101:B105"/>
    <mergeCell ref="H101:H105"/>
    <mergeCell ref="I101:I105"/>
    <mergeCell ref="J101:J105"/>
    <mergeCell ref="K101:K105"/>
    <mergeCell ref="L101:L105"/>
    <mergeCell ref="M101:M105"/>
    <mergeCell ref="A96:A100"/>
    <mergeCell ref="B96:B100"/>
    <mergeCell ref="H96:H100"/>
    <mergeCell ref="I96:I100"/>
    <mergeCell ref="J96:J100"/>
    <mergeCell ref="K96:K100"/>
    <mergeCell ref="L86:L90"/>
    <mergeCell ref="M86:M90"/>
    <mergeCell ref="A91:A95"/>
    <mergeCell ref="B91:B95"/>
    <mergeCell ref="H91:H95"/>
    <mergeCell ref="I91:I95"/>
    <mergeCell ref="J91:J95"/>
    <mergeCell ref="K91:K95"/>
    <mergeCell ref="L91:L95"/>
    <mergeCell ref="M91:M95"/>
    <mergeCell ref="A86:A90"/>
    <mergeCell ref="B86:B90"/>
    <mergeCell ref="H86:H90"/>
    <mergeCell ref="I86:I90"/>
    <mergeCell ref="J86:J90"/>
    <mergeCell ref="K86:K90"/>
    <mergeCell ref="L76:L80"/>
    <mergeCell ref="M76:M80"/>
    <mergeCell ref="A81:A85"/>
    <mergeCell ref="B81:B85"/>
    <mergeCell ref="H81:H85"/>
    <mergeCell ref="K81:K85"/>
    <mergeCell ref="L81:L85"/>
    <mergeCell ref="M81:M85"/>
    <mergeCell ref="A76:A80"/>
    <mergeCell ref="B76:B80"/>
    <mergeCell ref="H76:H80"/>
    <mergeCell ref="K76:K80"/>
    <mergeCell ref="I81:I85"/>
    <mergeCell ref="J81:J85"/>
    <mergeCell ref="L66:L70"/>
    <mergeCell ref="M66:M70"/>
    <mergeCell ref="A71:A75"/>
    <mergeCell ref="B71:B75"/>
    <mergeCell ref="H71:H75"/>
    <mergeCell ref="I71:I75"/>
    <mergeCell ref="J71:J75"/>
    <mergeCell ref="K71:K75"/>
    <mergeCell ref="L71:L75"/>
    <mergeCell ref="M71:M75"/>
    <mergeCell ref="A66:A70"/>
    <mergeCell ref="B66:B70"/>
    <mergeCell ref="H66:H70"/>
    <mergeCell ref="I66:I70"/>
    <mergeCell ref="J66:J70"/>
    <mergeCell ref="K66:K70"/>
    <mergeCell ref="L56:L60"/>
    <mergeCell ref="M56:M60"/>
    <mergeCell ref="A61:A65"/>
    <mergeCell ref="B61:B65"/>
    <mergeCell ref="H61:H65"/>
    <mergeCell ref="I61:I65"/>
    <mergeCell ref="J61:J65"/>
    <mergeCell ref="K61:K65"/>
    <mergeCell ref="L61:L65"/>
    <mergeCell ref="M61:M65"/>
    <mergeCell ref="A56:A60"/>
    <mergeCell ref="B56:B60"/>
    <mergeCell ref="H56:H60"/>
    <mergeCell ref="I56:I60"/>
    <mergeCell ref="J56:J60"/>
    <mergeCell ref="K56:K60"/>
    <mergeCell ref="A51:A55"/>
    <mergeCell ref="B51:B55"/>
    <mergeCell ref="H51:H55"/>
    <mergeCell ref="K51:K55"/>
    <mergeCell ref="L51:L55"/>
    <mergeCell ref="M51:M55"/>
    <mergeCell ref="L41:L45"/>
    <mergeCell ref="M41:M45"/>
    <mergeCell ref="A46:A50"/>
    <mergeCell ref="B46:B50"/>
    <mergeCell ref="H46:H50"/>
    <mergeCell ref="K46:K50"/>
    <mergeCell ref="L46:L50"/>
    <mergeCell ref="M46:M50"/>
    <mergeCell ref="A41:A45"/>
    <mergeCell ref="B41:B45"/>
    <mergeCell ref="H41:H45"/>
    <mergeCell ref="I41:I45"/>
    <mergeCell ref="J41:J45"/>
    <mergeCell ref="K41:K45"/>
    <mergeCell ref="I51:I55"/>
    <mergeCell ref="J51:J55"/>
    <mergeCell ref="A36:A40"/>
    <mergeCell ref="B36:B40"/>
    <mergeCell ref="H36:H40"/>
    <mergeCell ref="K36:K40"/>
    <mergeCell ref="L36:L40"/>
    <mergeCell ref="M36:M40"/>
    <mergeCell ref="A31:A35"/>
    <mergeCell ref="B31:B35"/>
    <mergeCell ref="H31:H35"/>
    <mergeCell ref="K31:K35"/>
    <mergeCell ref="L31:L35"/>
    <mergeCell ref="M31:M35"/>
    <mergeCell ref="I36:I40"/>
    <mergeCell ref="J36:J40"/>
    <mergeCell ref="K26:K30"/>
    <mergeCell ref="L26:L30"/>
    <mergeCell ref="M26:M30"/>
    <mergeCell ref="A21:A25"/>
    <mergeCell ref="B21:B25"/>
    <mergeCell ref="H21:H25"/>
    <mergeCell ref="K21:K25"/>
    <mergeCell ref="L21:L25"/>
    <mergeCell ref="M21:M25"/>
    <mergeCell ref="I1:L1"/>
    <mergeCell ref="A2:M2"/>
    <mergeCell ref="A4:A5"/>
    <mergeCell ref="B4:B5"/>
    <mergeCell ref="C4:F4"/>
    <mergeCell ref="G4:G5"/>
    <mergeCell ref="H4:J4"/>
    <mergeCell ref="K4:K5"/>
    <mergeCell ref="L4:L5"/>
    <mergeCell ref="M4:M5"/>
    <mergeCell ref="L376:L380"/>
    <mergeCell ref="M376:M380"/>
    <mergeCell ref="A6:A10"/>
    <mergeCell ref="B6:B10"/>
    <mergeCell ref="H6:H10"/>
    <mergeCell ref="K6:K10"/>
    <mergeCell ref="L6:L10"/>
    <mergeCell ref="M6:M10"/>
    <mergeCell ref="A16:A20"/>
    <mergeCell ref="B16:B20"/>
    <mergeCell ref="H16:H20"/>
    <mergeCell ref="K16:K20"/>
    <mergeCell ref="L16:L20"/>
    <mergeCell ref="M16:M20"/>
    <mergeCell ref="A11:A15"/>
    <mergeCell ref="B11:B15"/>
    <mergeCell ref="H11:H15"/>
    <mergeCell ref="K11:K15"/>
    <mergeCell ref="L11:L15"/>
    <mergeCell ref="M11:M15"/>
    <mergeCell ref="A26:A30"/>
    <mergeCell ref="B26:B30"/>
    <mergeCell ref="H26:H30"/>
    <mergeCell ref="H376:H380"/>
    <mergeCell ref="A522:M522"/>
    <mergeCell ref="A523:M523"/>
    <mergeCell ref="A524:M524"/>
    <mergeCell ref="A525:M525"/>
    <mergeCell ref="A526:M526"/>
    <mergeCell ref="A527:M527"/>
    <mergeCell ref="A528:M528"/>
    <mergeCell ref="A529:M529"/>
    <mergeCell ref="A530:M530"/>
    <mergeCell ref="A540:M540"/>
    <mergeCell ref="A531:M531"/>
    <mergeCell ref="A532:M532"/>
    <mergeCell ref="A533:M533"/>
    <mergeCell ref="A534:M534"/>
    <mergeCell ref="A535:M535"/>
    <mergeCell ref="A536:M536"/>
    <mergeCell ref="A537:M537"/>
    <mergeCell ref="A538:M538"/>
    <mergeCell ref="A539:M539"/>
  </mergeCells>
  <printOptions gridLines="1" gridLinesSet="0"/>
  <pageMargins left="0.70866141732283472" right="0" top="0.74803149606299213" bottom="0.74803149606299213" header="0.31496062992125984" footer="0.31496062992125984"/>
  <pageSetup paperSize="9" fitToWidth="0" fitToHeight="0" orientation="landscape" verticalDpi="300" r:id="rId1"/>
</worksheet>
</file>

<file path=xl/worksheets/sheet2.xml><?xml version="1.0" encoding="utf-8"?>
<worksheet xmlns="http://schemas.openxmlformats.org/spreadsheetml/2006/main" xmlns:r="http://schemas.openxmlformats.org/officeDocument/2006/relationships">
  <sheetPr>
    <tabColor theme="7" tint="0.59999389629810485"/>
    <pageSetUpPr fitToPage="1"/>
  </sheetPr>
  <dimension ref="A1:Q22"/>
  <sheetViews>
    <sheetView topLeftCell="A4" workbookViewId="0">
      <selection activeCell="L6" sqref="L6"/>
    </sheetView>
  </sheetViews>
  <sheetFormatPr defaultColWidth="9.140625" defaultRowHeight="15"/>
  <cols>
    <col min="1" max="1" width="3.7109375" style="63" customWidth="1"/>
    <col min="2" max="2" width="15.140625" style="63" customWidth="1"/>
    <col min="3" max="3" width="11.28515625" style="63" customWidth="1"/>
    <col min="4" max="4" width="7.28515625" style="63" customWidth="1"/>
    <col min="5" max="5" width="11.85546875" style="63" customWidth="1"/>
    <col min="6" max="6" width="14.42578125" style="63" customWidth="1"/>
    <col min="7" max="7" width="7.7109375" style="63" customWidth="1"/>
    <col min="8" max="8" width="12.7109375" style="63" customWidth="1"/>
    <col min="9" max="9" width="13.42578125" style="63" customWidth="1"/>
    <col min="10" max="10" width="11.28515625" style="63" customWidth="1"/>
    <col min="11" max="11" width="8" style="63" customWidth="1"/>
    <col min="12" max="12" width="12.42578125" style="63" customWidth="1"/>
    <col min="13" max="13" width="11.7109375" style="63" customWidth="1"/>
    <col min="14" max="14" width="11" style="63" customWidth="1"/>
    <col min="15" max="16" width="7.28515625" style="63" customWidth="1"/>
    <col min="17" max="17" width="24.85546875" style="63" customWidth="1"/>
    <col min="18" max="16384" width="9.140625" style="63"/>
  </cols>
  <sheetData>
    <row r="1" spans="1:17">
      <c r="Q1" s="64" t="s">
        <v>405</v>
      </c>
    </row>
    <row r="3" spans="1:17">
      <c r="A3" s="346" t="s">
        <v>406</v>
      </c>
      <c r="B3" s="346"/>
      <c r="C3" s="346"/>
      <c r="D3" s="346"/>
      <c r="E3" s="346"/>
      <c r="F3" s="347"/>
      <c r="G3" s="347"/>
      <c r="H3" s="347"/>
      <c r="I3" s="347"/>
      <c r="J3" s="347"/>
      <c r="K3" s="347"/>
      <c r="L3" s="347"/>
      <c r="M3" s="347"/>
      <c r="N3" s="347"/>
      <c r="O3" s="347"/>
      <c r="P3" s="347"/>
      <c r="Q3" s="347"/>
    </row>
    <row r="5" spans="1:17" ht="69" customHeight="1">
      <c r="A5" s="65" t="s">
        <v>407</v>
      </c>
      <c r="B5" s="65" t="s">
        <v>408</v>
      </c>
      <c r="C5" s="66" t="s">
        <v>409</v>
      </c>
      <c r="D5" s="66" t="s">
        <v>410</v>
      </c>
      <c r="E5" s="66" t="s">
        <v>411</v>
      </c>
      <c r="F5" s="66" t="s">
        <v>412</v>
      </c>
      <c r="G5" s="66" t="s">
        <v>413</v>
      </c>
      <c r="H5" s="66" t="s">
        <v>414</v>
      </c>
      <c r="I5" s="67" t="s">
        <v>415</v>
      </c>
      <c r="J5" s="68" t="s">
        <v>416</v>
      </c>
      <c r="K5" s="66" t="s">
        <v>417</v>
      </c>
      <c r="L5" s="67" t="s">
        <v>418</v>
      </c>
      <c r="M5" s="67" t="s">
        <v>419</v>
      </c>
      <c r="N5" s="66" t="s">
        <v>420</v>
      </c>
      <c r="O5" s="66" t="s">
        <v>421</v>
      </c>
      <c r="P5" s="66" t="s">
        <v>422</v>
      </c>
      <c r="Q5" s="66" t="s">
        <v>423</v>
      </c>
    </row>
    <row r="6" spans="1:17" ht="11.25" customHeight="1">
      <c r="A6" s="348"/>
      <c r="B6" s="351" t="s">
        <v>424</v>
      </c>
      <c r="C6" s="352"/>
      <c r="D6" s="352"/>
      <c r="E6" s="352"/>
      <c r="F6" s="353"/>
      <c r="G6" s="158" t="s">
        <v>18</v>
      </c>
      <c r="H6" s="69">
        <v>300</v>
      </c>
      <c r="I6" s="69">
        <f t="shared" ref="I6:M6" si="0">I7+I8+I9+I10</f>
        <v>300</v>
      </c>
      <c r="J6" s="69">
        <f t="shared" si="0"/>
        <v>1508.7</v>
      </c>
      <c r="K6" s="69">
        <f t="shared" si="0"/>
        <v>1866.5</v>
      </c>
      <c r="L6" s="69">
        <f t="shared" si="0"/>
        <v>1866.5</v>
      </c>
      <c r="M6" s="69">
        <f t="shared" si="0"/>
        <v>0</v>
      </c>
      <c r="N6" s="70"/>
      <c r="O6" s="349"/>
      <c r="P6" s="350"/>
      <c r="Q6" s="378"/>
    </row>
    <row r="7" spans="1:17" ht="11.25" customHeight="1">
      <c r="A7" s="348"/>
      <c r="B7" s="354"/>
      <c r="C7" s="355"/>
      <c r="D7" s="355"/>
      <c r="E7" s="355"/>
      <c r="F7" s="356"/>
      <c r="G7" s="158" t="s">
        <v>425</v>
      </c>
      <c r="H7" s="69">
        <f t="shared" ref="H7:M10" si="1">H12</f>
        <v>0</v>
      </c>
      <c r="I7" s="69">
        <f t="shared" ref="I7:M7" si="2">I12</f>
        <v>0</v>
      </c>
      <c r="J7" s="69">
        <f t="shared" si="2"/>
        <v>0</v>
      </c>
      <c r="K7" s="69">
        <f t="shared" si="2"/>
        <v>0</v>
      </c>
      <c r="L7" s="69">
        <f t="shared" si="2"/>
        <v>0</v>
      </c>
      <c r="M7" s="69">
        <f t="shared" si="2"/>
        <v>0</v>
      </c>
      <c r="N7" s="70"/>
      <c r="O7" s="349"/>
      <c r="P7" s="350"/>
      <c r="Q7" s="286"/>
    </row>
    <row r="8" spans="1:17" ht="11.25" customHeight="1">
      <c r="A8" s="348"/>
      <c r="B8" s="354"/>
      <c r="C8" s="355"/>
      <c r="D8" s="355"/>
      <c r="E8" s="355"/>
      <c r="F8" s="356"/>
      <c r="G8" s="158" t="s">
        <v>426</v>
      </c>
      <c r="H8" s="69">
        <f t="shared" si="1"/>
        <v>0</v>
      </c>
      <c r="I8" s="69">
        <f t="shared" si="1"/>
        <v>0</v>
      </c>
      <c r="J8" s="69">
        <f t="shared" si="1"/>
        <v>0</v>
      </c>
      <c r="K8" s="69">
        <f t="shared" si="1"/>
        <v>0</v>
      </c>
      <c r="L8" s="69">
        <f t="shared" si="1"/>
        <v>0</v>
      </c>
      <c r="M8" s="69">
        <f t="shared" si="1"/>
        <v>0</v>
      </c>
      <c r="N8" s="70"/>
      <c r="O8" s="349"/>
      <c r="P8" s="350"/>
      <c r="Q8" s="286"/>
    </row>
    <row r="9" spans="1:17" ht="11.25" customHeight="1">
      <c r="A9" s="348"/>
      <c r="B9" s="354"/>
      <c r="C9" s="355"/>
      <c r="D9" s="355"/>
      <c r="E9" s="355"/>
      <c r="F9" s="356"/>
      <c r="G9" s="158" t="s">
        <v>25</v>
      </c>
      <c r="H9" s="69">
        <v>300</v>
      </c>
      <c r="I9" s="69">
        <f>I14</f>
        <v>300</v>
      </c>
      <c r="J9" s="69">
        <f>J14</f>
        <v>1508.7</v>
      </c>
      <c r="K9" s="69">
        <f>K14</f>
        <v>1866.5</v>
      </c>
      <c r="L9" s="69">
        <f>L14</f>
        <v>1866.5</v>
      </c>
      <c r="M9" s="69">
        <f t="shared" si="1"/>
        <v>0</v>
      </c>
      <c r="N9" s="70"/>
      <c r="O9" s="349"/>
      <c r="P9" s="350"/>
      <c r="Q9" s="286"/>
    </row>
    <row r="10" spans="1:17" ht="11.25" customHeight="1">
      <c r="A10" s="348"/>
      <c r="B10" s="357"/>
      <c r="C10" s="358"/>
      <c r="D10" s="358"/>
      <c r="E10" s="358"/>
      <c r="F10" s="359"/>
      <c r="G10" s="158" t="s">
        <v>27</v>
      </c>
      <c r="H10" s="69">
        <f t="shared" si="1"/>
        <v>0</v>
      </c>
      <c r="I10" s="69">
        <f t="shared" si="1"/>
        <v>0</v>
      </c>
      <c r="J10" s="69">
        <f t="shared" si="1"/>
        <v>0</v>
      </c>
      <c r="K10" s="69">
        <f t="shared" si="1"/>
        <v>0</v>
      </c>
      <c r="L10" s="69">
        <f t="shared" si="1"/>
        <v>0</v>
      </c>
      <c r="M10" s="69">
        <f t="shared" si="1"/>
        <v>0</v>
      </c>
      <c r="N10" s="70"/>
      <c r="O10" s="349"/>
      <c r="P10" s="350"/>
      <c r="Q10" s="286"/>
    </row>
    <row r="11" spans="1:17" ht="11.25" customHeight="1">
      <c r="A11" s="348"/>
      <c r="B11" s="369" t="s">
        <v>427</v>
      </c>
      <c r="C11" s="370"/>
      <c r="D11" s="370"/>
      <c r="E11" s="370"/>
      <c r="F11" s="371"/>
      <c r="G11" s="158" t="s">
        <v>18</v>
      </c>
      <c r="H11" s="159">
        <f>SUM(H12:H15)</f>
        <v>300</v>
      </c>
      <c r="I11" s="159">
        <f t="shared" ref="I11:M11" si="3">SUM(I12:I15)</f>
        <v>300</v>
      </c>
      <c r="J11" s="159">
        <f t="shared" si="3"/>
        <v>1508.7</v>
      </c>
      <c r="K11" s="159">
        <f t="shared" si="3"/>
        <v>1866.5</v>
      </c>
      <c r="L11" s="159">
        <f t="shared" si="3"/>
        <v>1866.5</v>
      </c>
      <c r="M11" s="159">
        <f t="shared" si="3"/>
        <v>0</v>
      </c>
      <c r="N11" s="71"/>
      <c r="O11" s="379"/>
      <c r="P11" s="350"/>
      <c r="Q11" s="286"/>
    </row>
    <row r="12" spans="1:17" ht="11.25" customHeight="1">
      <c r="A12" s="348"/>
      <c r="B12" s="372"/>
      <c r="C12" s="373"/>
      <c r="D12" s="373"/>
      <c r="E12" s="373"/>
      <c r="F12" s="374"/>
      <c r="G12" s="158" t="s">
        <v>425</v>
      </c>
      <c r="H12" s="72">
        <f t="shared" ref="H12:H15" si="4">I12+J12+K12+L12+M12</f>
        <v>0</v>
      </c>
      <c r="I12" s="72">
        <f t="shared" ref="I12:M15" si="5">I17</f>
        <v>0</v>
      </c>
      <c r="J12" s="72">
        <f t="shared" ref="J12:M12" si="6">J17</f>
        <v>0</v>
      </c>
      <c r="K12" s="72">
        <f t="shared" si="6"/>
        <v>0</v>
      </c>
      <c r="L12" s="72">
        <f t="shared" si="6"/>
        <v>0</v>
      </c>
      <c r="M12" s="72">
        <f t="shared" si="6"/>
        <v>0</v>
      </c>
      <c r="N12" s="71"/>
      <c r="O12" s="349"/>
      <c r="P12" s="350"/>
      <c r="Q12" s="286"/>
    </row>
    <row r="13" spans="1:17" ht="11.25" customHeight="1">
      <c r="A13" s="348"/>
      <c r="B13" s="372"/>
      <c r="C13" s="373"/>
      <c r="D13" s="373"/>
      <c r="E13" s="373"/>
      <c r="F13" s="374"/>
      <c r="G13" s="158" t="s">
        <v>426</v>
      </c>
      <c r="H13" s="72">
        <f t="shared" si="4"/>
        <v>0</v>
      </c>
      <c r="I13" s="72">
        <f t="shared" si="5"/>
        <v>0</v>
      </c>
      <c r="J13" s="72">
        <f t="shared" si="5"/>
        <v>0</v>
      </c>
      <c r="K13" s="72">
        <f t="shared" si="5"/>
        <v>0</v>
      </c>
      <c r="L13" s="72">
        <f t="shared" si="5"/>
        <v>0</v>
      </c>
      <c r="M13" s="72">
        <f t="shared" si="5"/>
        <v>0</v>
      </c>
      <c r="N13" s="73"/>
      <c r="O13" s="349"/>
      <c r="P13" s="350"/>
      <c r="Q13" s="286"/>
    </row>
    <row r="14" spans="1:17" ht="11.25" customHeight="1">
      <c r="A14" s="348"/>
      <c r="B14" s="372"/>
      <c r="C14" s="373"/>
      <c r="D14" s="373"/>
      <c r="E14" s="373"/>
      <c r="F14" s="374"/>
      <c r="G14" s="158" t="s">
        <v>25</v>
      </c>
      <c r="H14" s="69">
        <v>300</v>
      </c>
      <c r="I14" s="69">
        <f>I19</f>
        <v>300</v>
      </c>
      <c r="J14" s="69">
        <v>1508.7</v>
      </c>
      <c r="K14" s="69">
        <f>K19</f>
        <v>1866.5</v>
      </c>
      <c r="L14" s="69">
        <f>L19</f>
        <v>1866.5</v>
      </c>
      <c r="M14" s="69">
        <f t="shared" si="5"/>
        <v>0</v>
      </c>
      <c r="N14" s="71"/>
      <c r="O14" s="349"/>
      <c r="P14" s="350"/>
      <c r="Q14" s="286"/>
    </row>
    <row r="15" spans="1:17" ht="11.25" customHeight="1">
      <c r="A15" s="348"/>
      <c r="B15" s="375"/>
      <c r="C15" s="376"/>
      <c r="D15" s="376"/>
      <c r="E15" s="376"/>
      <c r="F15" s="377"/>
      <c r="G15" s="158" t="s">
        <v>27</v>
      </c>
      <c r="H15" s="72">
        <f t="shared" si="4"/>
        <v>0</v>
      </c>
      <c r="I15" s="72">
        <f t="shared" si="5"/>
        <v>0</v>
      </c>
      <c r="J15" s="72">
        <f t="shared" si="5"/>
        <v>0</v>
      </c>
      <c r="K15" s="72">
        <f t="shared" si="5"/>
        <v>0</v>
      </c>
      <c r="L15" s="72">
        <f t="shared" si="5"/>
        <v>0</v>
      </c>
      <c r="M15" s="72">
        <f t="shared" si="5"/>
        <v>0</v>
      </c>
      <c r="N15" s="74"/>
      <c r="O15" s="349"/>
      <c r="P15" s="350"/>
      <c r="Q15" s="286"/>
    </row>
    <row r="16" spans="1:17" ht="11.25" customHeight="1">
      <c r="A16" s="348">
        <v>1</v>
      </c>
      <c r="B16" s="363" t="s">
        <v>622</v>
      </c>
      <c r="C16" s="365" t="s">
        <v>428</v>
      </c>
      <c r="D16" s="365"/>
      <c r="E16" s="365" t="s">
        <v>429</v>
      </c>
      <c r="F16" s="366" t="s">
        <v>612</v>
      </c>
      <c r="G16" s="160" t="s">
        <v>18</v>
      </c>
      <c r="H16" s="72">
        <f>SUM(H17:H19)</f>
        <v>300</v>
      </c>
      <c r="I16" s="72">
        <f t="shared" ref="I16:K16" si="7">SUM(I17:I19)</f>
        <v>300</v>
      </c>
      <c r="J16" s="72">
        <v>1508.7</v>
      </c>
      <c r="K16" s="72">
        <f t="shared" si="7"/>
        <v>1866.5</v>
      </c>
      <c r="L16" s="72">
        <f>SUM(L17:L19)</f>
        <v>1866.5</v>
      </c>
      <c r="M16" s="75">
        <f t="shared" ref="M16:N16" si="8">M17+M18+M19+M20</f>
        <v>0</v>
      </c>
      <c r="N16" s="76">
        <f t="shared" si="8"/>
        <v>1.2370000000000001</v>
      </c>
      <c r="O16" s="367">
        <v>1</v>
      </c>
      <c r="P16" s="368">
        <v>0</v>
      </c>
      <c r="Q16" s="361" t="s">
        <v>613</v>
      </c>
    </row>
    <row r="17" spans="1:17" ht="11.25" customHeight="1">
      <c r="A17" s="348"/>
      <c r="B17" s="364"/>
      <c r="C17" s="365"/>
      <c r="D17" s="365"/>
      <c r="E17" s="365"/>
      <c r="F17" s="350"/>
      <c r="G17" s="160" t="s">
        <v>425</v>
      </c>
      <c r="H17" s="75">
        <v>0</v>
      </c>
      <c r="I17" s="75">
        <v>0</v>
      </c>
      <c r="J17" s="158">
        <v>0</v>
      </c>
      <c r="K17" s="75">
        <v>0</v>
      </c>
      <c r="L17" s="75">
        <v>0</v>
      </c>
      <c r="M17" s="75">
        <v>0</v>
      </c>
      <c r="N17" s="75">
        <v>0</v>
      </c>
      <c r="O17" s="367"/>
      <c r="P17" s="368"/>
      <c r="Q17" s="362"/>
    </row>
    <row r="18" spans="1:17" ht="11.25" customHeight="1">
      <c r="A18" s="348"/>
      <c r="B18" s="364"/>
      <c r="C18" s="365"/>
      <c r="D18" s="365"/>
      <c r="E18" s="365"/>
      <c r="F18" s="350"/>
      <c r="G18" s="160" t="s">
        <v>426</v>
      </c>
      <c r="H18" s="75">
        <v>0</v>
      </c>
      <c r="I18" s="75">
        <v>0</v>
      </c>
      <c r="J18" s="158">
        <v>0</v>
      </c>
      <c r="K18" s="158">
        <v>0</v>
      </c>
      <c r="L18" s="158">
        <v>0</v>
      </c>
      <c r="M18" s="158">
        <v>0</v>
      </c>
      <c r="N18" s="158">
        <v>0</v>
      </c>
      <c r="O18" s="367"/>
      <c r="P18" s="368"/>
      <c r="Q18" s="362"/>
    </row>
    <row r="19" spans="1:17" ht="11.25" customHeight="1">
      <c r="A19" s="348"/>
      <c r="B19" s="364"/>
      <c r="C19" s="365"/>
      <c r="D19" s="365"/>
      <c r="E19" s="365"/>
      <c r="F19" s="350"/>
      <c r="G19" s="160" t="s">
        <v>25</v>
      </c>
      <c r="H19" s="69">
        <v>300</v>
      </c>
      <c r="I19" s="69">
        <v>300</v>
      </c>
      <c r="J19" s="69" t="s">
        <v>628</v>
      </c>
      <c r="K19" s="69">
        <v>1866.5</v>
      </c>
      <c r="L19" s="69">
        <f>K19</f>
        <v>1866.5</v>
      </c>
      <c r="M19" s="69">
        <v>0</v>
      </c>
      <c r="N19" s="165">
        <v>1.2370000000000001</v>
      </c>
      <c r="O19" s="367"/>
      <c r="P19" s="368"/>
      <c r="Q19" s="362"/>
    </row>
    <row r="20" spans="1:17" ht="99.75" customHeight="1">
      <c r="A20" s="348"/>
      <c r="B20" s="364"/>
      <c r="C20" s="365"/>
      <c r="D20" s="365"/>
      <c r="E20" s="365"/>
      <c r="F20" s="350"/>
      <c r="G20" s="160" t="s">
        <v>27</v>
      </c>
      <c r="H20" s="75">
        <v>0</v>
      </c>
      <c r="I20" s="75">
        <v>0</v>
      </c>
      <c r="J20" s="158">
        <v>0</v>
      </c>
      <c r="K20" s="75">
        <v>0</v>
      </c>
      <c r="L20" s="75">
        <v>0</v>
      </c>
      <c r="M20" s="75">
        <v>0</v>
      </c>
      <c r="N20" s="75">
        <v>0</v>
      </c>
      <c r="O20" s="367"/>
      <c r="P20" s="368"/>
      <c r="Q20" s="362"/>
    </row>
    <row r="21" spans="1:17" ht="9" customHeight="1">
      <c r="A21" s="77"/>
      <c r="B21" s="78"/>
      <c r="C21" s="79"/>
      <c r="D21" s="79"/>
      <c r="E21" s="79"/>
      <c r="F21" s="79"/>
      <c r="G21" s="80"/>
      <c r="H21" s="80"/>
      <c r="I21" s="80"/>
      <c r="J21" s="81"/>
      <c r="K21" s="81"/>
      <c r="L21" s="81"/>
      <c r="M21" s="81"/>
      <c r="N21" s="81"/>
      <c r="O21" s="80"/>
      <c r="P21" s="79"/>
      <c r="Q21" s="80"/>
    </row>
    <row r="22" spans="1:17" ht="18.75" customHeight="1">
      <c r="A22" s="360" t="s">
        <v>629</v>
      </c>
      <c r="B22" s="360"/>
      <c r="C22" s="360"/>
      <c r="D22" s="360"/>
      <c r="E22" s="360"/>
      <c r="F22" s="360"/>
      <c r="G22" s="360"/>
      <c r="H22" s="360"/>
      <c r="I22" s="360"/>
      <c r="J22" s="360"/>
      <c r="K22" s="360"/>
      <c r="L22" s="360"/>
      <c r="M22" s="360"/>
      <c r="N22" s="360"/>
      <c r="O22" s="360"/>
      <c r="P22" s="360"/>
      <c r="Q22" s="360"/>
    </row>
  </sheetData>
  <mergeCells count="20">
    <mergeCell ref="A22:Q22"/>
    <mergeCell ref="Q16:Q20"/>
    <mergeCell ref="A11:A15"/>
    <mergeCell ref="A16:A20"/>
    <mergeCell ref="B16:B20"/>
    <mergeCell ref="C16:C20"/>
    <mergeCell ref="D16:D20"/>
    <mergeCell ref="E16:E20"/>
    <mergeCell ref="F16:F20"/>
    <mergeCell ref="O16:O20"/>
    <mergeCell ref="P16:P20"/>
    <mergeCell ref="B11:F15"/>
    <mergeCell ref="Q6:Q15"/>
    <mergeCell ref="O11:O15"/>
    <mergeCell ref="P11:P15"/>
    <mergeCell ref="A3:Q3"/>
    <mergeCell ref="A6:A10"/>
    <mergeCell ref="O6:O10"/>
    <mergeCell ref="P6:P10"/>
    <mergeCell ref="B6:F10"/>
  </mergeCells>
  <printOptions gridLines="1" gridLinesSet="0"/>
  <pageMargins left="0.35433070866141736" right="0.31496062992125984" top="0.74803149606299213" bottom="0.74803149606299213" header="0.31496062992125984" footer="0.31496062992125984"/>
  <pageSetup paperSize="9" scale="70" fitToWidth="0" fitToHeight="0" orientation="landscape" cellComments="asDisplayed"/>
</worksheet>
</file>

<file path=xl/worksheets/sheet3.xml><?xml version="1.0" encoding="utf-8"?>
<worksheet xmlns="http://schemas.openxmlformats.org/spreadsheetml/2006/main" xmlns:r="http://schemas.openxmlformats.org/officeDocument/2006/relationships">
  <sheetPr>
    <tabColor theme="7" tint="0.59999389629810485"/>
    <pageSetUpPr fitToPage="1"/>
  </sheetPr>
  <dimension ref="A1:Q55"/>
  <sheetViews>
    <sheetView zoomScale="84" zoomScaleNormal="84" workbookViewId="0">
      <pane ySplit="8" topLeftCell="A43" activePane="bottomLeft" state="frozen"/>
      <selection activeCell="J49" sqref="J49"/>
      <selection pane="bottomLeft" activeCell="H29" sqref="H29"/>
    </sheetView>
  </sheetViews>
  <sheetFormatPr defaultColWidth="9.140625" defaultRowHeight="15"/>
  <cols>
    <col min="1" max="1" width="7.140625" style="82" customWidth="1"/>
    <col min="2" max="2" width="35" style="83" customWidth="1"/>
    <col min="3" max="3" width="9.7109375" style="83" customWidth="1"/>
    <col min="4" max="4" width="8.85546875" style="82" customWidth="1"/>
    <col min="5" max="7" width="9.42578125" style="82" customWidth="1"/>
    <col min="8" max="8" width="13.7109375" style="82" customWidth="1"/>
    <col min="9" max="9" width="13.42578125" style="82" customWidth="1"/>
    <col min="10" max="10" width="36.42578125" style="82" customWidth="1"/>
    <col min="11" max="11" width="34.42578125" style="82" customWidth="1"/>
    <col min="12" max="12" width="12.85546875" style="82" customWidth="1"/>
    <col min="13" max="13" width="10" style="82" customWidth="1"/>
    <col min="14" max="14" width="10" style="84" customWidth="1"/>
    <col min="15" max="17" width="9.140625" style="57"/>
    <col min="18" max="16384" width="9.140625" style="63"/>
  </cols>
  <sheetData>
    <row r="1" spans="1:17" ht="18.75">
      <c r="A1" s="85"/>
      <c r="B1" s="86"/>
      <c r="C1" s="87"/>
      <c r="D1" s="85"/>
      <c r="E1" s="88"/>
      <c r="F1" s="88"/>
      <c r="G1" s="88"/>
      <c r="H1" s="89"/>
      <c r="I1" s="89"/>
      <c r="J1" s="88"/>
      <c r="K1" s="89"/>
      <c r="L1" s="89"/>
      <c r="M1" s="392" t="s">
        <v>430</v>
      </c>
      <c r="N1" s="392"/>
    </row>
    <row r="2" spans="1:17" ht="7.5" customHeight="1">
      <c r="A2" s="85"/>
      <c r="B2" s="86"/>
      <c r="C2" s="87"/>
      <c r="D2" s="85"/>
      <c r="E2" s="88"/>
      <c r="F2" s="88"/>
      <c r="G2" s="88"/>
      <c r="H2" s="88"/>
      <c r="I2" s="88"/>
      <c r="J2" s="88"/>
      <c r="K2" s="88"/>
      <c r="L2" s="88"/>
      <c r="M2" s="88"/>
      <c r="N2" s="85"/>
    </row>
    <row r="3" spans="1:17" ht="11.25" customHeight="1">
      <c r="A3" s="393" t="s">
        <v>431</v>
      </c>
      <c r="B3" s="393"/>
      <c r="C3" s="393"/>
      <c r="D3" s="393"/>
      <c r="E3" s="393"/>
      <c r="F3" s="393"/>
      <c r="G3" s="393"/>
      <c r="H3" s="393"/>
      <c r="I3" s="393"/>
      <c r="J3" s="393"/>
      <c r="K3" s="393"/>
      <c r="L3" s="393"/>
      <c r="M3" s="393"/>
      <c r="N3" s="393"/>
    </row>
    <row r="4" spans="1:17" ht="11.25" customHeight="1">
      <c r="A4" s="90"/>
      <c r="B4" s="91"/>
      <c r="C4" s="161"/>
      <c r="D4" s="90"/>
      <c r="E4" s="89"/>
      <c r="F4" s="89"/>
      <c r="G4" s="89"/>
      <c r="H4" s="89"/>
      <c r="I4" s="89"/>
      <c r="J4" s="89"/>
      <c r="K4" s="89"/>
      <c r="L4" s="89"/>
      <c r="M4" s="89"/>
      <c r="N4" s="90"/>
    </row>
    <row r="5" spans="1:17">
      <c r="A5" s="391" t="s">
        <v>407</v>
      </c>
      <c r="B5" s="391" t="s">
        <v>432</v>
      </c>
      <c r="C5" s="391" t="s">
        <v>433</v>
      </c>
      <c r="D5" s="391" t="s">
        <v>434</v>
      </c>
      <c r="E5" s="391" t="s">
        <v>435</v>
      </c>
      <c r="F5" s="391"/>
      <c r="G5" s="391"/>
      <c r="H5" s="384" t="s">
        <v>436</v>
      </c>
      <c r="I5" s="384" t="s">
        <v>437</v>
      </c>
      <c r="J5" s="384" t="s">
        <v>438</v>
      </c>
      <c r="K5" s="384" t="s">
        <v>439</v>
      </c>
      <c r="L5" s="381" t="s">
        <v>440</v>
      </c>
      <c r="M5" s="384" t="s">
        <v>441</v>
      </c>
      <c r="N5" s="384" t="s">
        <v>442</v>
      </c>
    </row>
    <row r="6" spans="1:17">
      <c r="A6" s="391"/>
      <c r="B6" s="391"/>
      <c r="C6" s="391"/>
      <c r="D6" s="391"/>
      <c r="E6" s="162" t="s">
        <v>443</v>
      </c>
      <c r="F6" s="384" t="s">
        <v>444</v>
      </c>
      <c r="G6" s="384"/>
      <c r="H6" s="384"/>
      <c r="I6" s="384"/>
      <c r="J6" s="384"/>
      <c r="K6" s="384"/>
      <c r="L6" s="382"/>
      <c r="M6" s="384"/>
      <c r="N6" s="384"/>
    </row>
    <row r="7" spans="1:17" ht="81" customHeight="1">
      <c r="A7" s="391"/>
      <c r="B7" s="391"/>
      <c r="C7" s="391"/>
      <c r="D7" s="391"/>
      <c r="E7" s="162" t="s">
        <v>445</v>
      </c>
      <c r="F7" s="162" t="s">
        <v>446</v>
      </c>
      <c r="G7" s="162" t="s">
        <v>445</v>
      </c>
      <c r="H7" s="384"/>
      <c r="I7" s="384"/>
      <c r="J7" s="384"/>
      <c r="K7" s="384"/>
      <c r="L7" s="383"/>
      <c r="M7" s="384"/>
      <c r="N7" s="384"/>
    </row>
    <row r="8" spans="1:17" s="81" customFormat="1" ht="57" customHeight="1">
      <c r="A8" s="162"/>
      <c r="B8" s="387" t="s">
        <v>447</v>
      </c>
      <c r="C8" s="385"/>
      <c r="D8" s="385"/>
      <c r="E8" s="385"/>
      <c r="F8" s="385"/>
      <c r="G8" s="385"/>
      <c r="H8" s="162" t="s">
        <v>448</v>
      </c>
      <c r="I8" s="162" t="s">
        <v>448</v>
      </c>
      <c r="J8" s="163"/>
      <c r="K8" s="163"/>
      <c r="L8" s="163"/>
      <c r="M8" s="92">
        <f>AVERAGE(M9:M13,M15:M27,M29:M32,M34:M41,M43:M52)</f>
        <v>95.829719560878246</v>
      </c>
      <c r="N8" s="92">
        <f>AVERAGE(N9:N13,N15:N27,N29:N32,N34:N41,N43:N52)</f>
        <v>93.618166141850352</v>
      </c>
      <c r="O8" s="93"/>
      <c r="P8" s="93"/>
      <c r="Q8" s="93"/>
    </row>
    <row r="9" spans="1:17" s="81" customFormat="1" ht="228.75" customHeight="1">
      <c r="A9" s="162" t="s">
        <v>449</v>
      </c>
      <c r="B9" s="163" t="s">
        <v>450</v>
      </c>
      <c r="C9" s="162" t="s">
        <v>451</v>
      </c>
      <c r="D9" s="94" t="s">
        <v>452</v>
      </c>
      <c r="E9" s="163">
        <v>102.6</v>
      </c>
      <c r="F9" s="163">
        <v>100.2</v>
      </c>
      <c r="G9" s="163">
        <v>95.8</v>
      </c>
      <c r="H9" s="95">
        <f>G9/F9*100%</f>
        <v>0.95608782435129736</v>
      </c>
      <c r="I9" s="96">
        <f>G9/E9*100%</f>
        <v>0.93372319688109162</v>
      </c>
      <c r="J9" s="163" t="s">
        <v>453</v>
      </c>
      <c r="K9" s="181" t="s">
        <v>631</v>
      </c>
      <c r="L9" s="163" t="s">
        <v>254</v>
      </c>
      <c r="M9" s="97">
        <f>H9*100</f>
        <v>95.60878243512974</v>
      </c>
      <c r="N9" s="97">
        <f>I9*100</f>
        <v>93.372319688109158</v>
      </c>
      <c r="O9" s="93"/>
      <c r="P9" s="93"/>
      <c r="Q9" s="93"/>
    </row>
    <row r="10" spans="1:17" s="81" customFormat="1" ht="165">
      <c r="A10" s="162" t="s">
        <v>454</v>
      </c>
      <c r="B10" s="163" t="s">
        <v>455</v>
      </c>
      <c r="C10" s="162" t="s">
        <v>451</v>
      </c>
      <c r="D10" s="94" t="s">
        <v>452</v>
      </c>
      <c r="E10" s="163">
        <v>50</v>
      </c>
      <c r="F10" s="163">
        <v>50</v>
      </c>
      <c r="G10" s="163">
        <v>43</v>
      </c>
      <c r="H10" s="95">
        <f>G10/F10*100%</f>
        <v>0.86</v>
      </c>
      <c r="I10" s="96">
        <f>G10/E10*100%</f>
        <v>0.86</v>
      </c>
      <c r="J10" s="163" t="s">
        <v>456</v>
      </c>
      <c r="K10" s="181" t="s">
        <v>636</v>
      </c>
      <c r="L10" s="180" t="s">
        <v>635</v>
      </c>
      <c r="M10" s="97">
        <f>H10*100</f>
        <v>86</v>
      </c>
      <c r="N10" s="97">
        <f>I10*100</f>
        <v>86</v>
      </c>
      <c r="O10" s="93"/>
      <c r="P10" s="93"/>
      <c r="Q10" s="93"/>
    </row>
    <row r="11" spans="1:17" s="81" customFormat="1" ht="75">
      <c r="A11" s="162" t="s">
        <v>457</v>
      </c>
      <c r="B11" s="163" t="s">
        <v>458</v>
      </c>
      <c r="C11" s="162" t="s">
        <v>459</v>
      </c>
      <c r="D11" s="94" t="s">
        <v>460</v>
      </c>
      <c r="E11" s="162">
        <v>0</v>
      </c>
      <c r="F11" s="162">
        <v>0</v>
      </c>
      <c r="G11" s="162">
        <v>0</v>
      </c>
      <c r="H11" s="162">
        <v>100</v>
      </c>
      <c r="I11" s="162">
        <v>100</v>
      </c>
      <c r="J11" s="155" t="s">
        <v>461</v>
      </c>
      <c r="K11" s="155" t="s">
        <v>461</v>
      </c>
      <c r="L11" s="163" t="s">
        <v>462</v>
      </c>
      <c r="M11" s="97">
        <f>H11</f>
        <v>100</v>
      </c>
      <c r="N11" s="97">
        <v>100</v>
      </c>
      <c r="O11" s="93"/>
      <c r="P11" s="93"/>
      <c r="Q11" s="93"/>
    </row>
    <row r="12" spans="1:17" s="98" customFormat="1" ht="90">
      <c r="A12" s="99" t="s">
        <v>463</v>
      </c>
      <c r="B12" s="100" t="s">
        <v>464</v>
      </c>
      <c r="C12" s="101" t="s">
        <v>465</v>
      </c>
      <c r="D12" s="102" t="s">
        <v>452</v>
      </c>
      <c r="E12" s="103">
        <v>13.1</v>
      </c>
      <c r="F12" s="103">
        <v>12.6</v>
      </c>
      <c r="G12" s="103">
        <v>14.5</v>
      </c>
      <c r="H12" s="104">
        <f>G12/F12</f>
        <v>1.1507936507936509</v>
      </c>
      <c r="I12" s="104">
        <f t="shared" ref="I12:I13" si="0">G12/E12</f>
        <v>1.1068702290076335</v>
      </c>
      <c r="J12" s="105" t="s">
        <v>466</v>
      </c>
      <c r="K12" s="105"/>
      <c r="L12" s="101" t="s">
        <v>254</v>
      </c>
      <c r="M12" s="106">
        <v>100</v>
      </c>
      <c r="N12" s="106">
        <v>110.69</v>
      </c>
    </row>
    <row r="13" spans="1:17" s="98" customFormat="1" ht="120">
      <c r="A13" s="99" t="s">
        <v>467</v>
      </c>
      <c r="B13" s="100" t="s">
        <v>468</v>
      </c>
      <c r="C13" s="101" t="s">
        <v>465</v>
      </c>
      <c r="D13" s="102" t="s">
        <v>452</v>
      </c>
      <c r="E13" s="103">
        <v>21.29</v>
      </c>
      <c r="F13" s="103">
        <v>16.899999999999999</v>
      </c>
      <c r="G13" s="103">
        <v>33.82</v>
      </c>
      <c r="H13" s="104">
        <f t="shared" ref="H13" si="1">G13/F13</f>
        <v>2.0011834319526631</v>
      </c>
      <c r="I13" s="104">
        <f t="shared" si="0"/>
        <v>1.5885392202912165</v>
      </c>
      <c r="J13" s="105" t="s">
        <v>469</v>
      </c>
      <c r="K13" s="105"/>
      <c r="L13" s="101" t="s">
        <v>254</v>
      </c>
      <c r="M13" s="106">
        <v>100</v>
      </c>
      <c r="N13" s="106">
        <v>125</v>
      </c>
    </row>
    <row r="14" spans="1:17">
      <c r="A14" s="162">
        <v>1</v>
      </c>
      <c r="B14" s="107" t="s">
        <v>470</v>
      </c>
      <c r="C14" s="107"/>
      <c r="D14" s="107"/>
      <c r="E14" s="163"/>
      <c r="F14" s="163"/>
      <c r="G14" s="163"/>
      <c r="H14" s="162" t="s">
        <v>448</v>
      </c>
      <c r="I14" s="162" t="s">
        <v>448</v>
      </c>
      <c r="J14" s="163"/>
      <c r="K14" s="163"/>
      <c r="L14" s="163"/>
      <c r="M14" s="92">
        <f>AVERAGE(M15:M27)</f>
        <v>95.42923076923077</v>
      </c>
      <c r="N14" s="92">
        <f>AVERAGE(N15:N27)</f>
        <v>86.321000000000012</v>
      </c>
    </row>
    <row r="15" spans="1:17" ht="116.25" customHeight="1">
      <c r="A15" s="108" t="s">
        <v>35</v>
      </c>
      <c r="B15" s="163" t="s">
        <v>471</v>
      </c>
      <c r="C15" s="163" t="s">
        <v>472</v>
      </c>
      <c r="D15" s="94" t="s">
        <v>452</v>
      </c>
      <c r="E15" s="109">
        <v>30638</v>
      </c>
      <c r="F15" s="163">
        <v>31700</v>
      </c>
      <c r="G15" s="109">
        <v>35812.660000000003</v>
      </c>
      <c r="H15" s="110">
        <f t="shared" ref="H15:H17" si="2">G15/F15*100%</f>
        <v>1.1297369085173503</v>
      </c>
      <c r="I15" s="110">
        <f t="shared" ref="I15:I32" si="3">G15/E15*100%</f>
        <v>1.1688967948299498</v>
      </c>
      <c r="J15" s="163" t="s">
        <v>473</v>
      </c>
      <c r="K15" s="163"/>
      <c r="L15" s="163" t="s">
        <v>254</v>
      </c>
      <c r="M15" s="163">
        <v>100</v>
      </c>
      <c r="N15" s="162">
        <v>116.9</v>
      </c>
    </row>
    <row r="16" spans="1:17" ht="72.75" customHeight="1">
      <c r="A16" s="108" t="s">
        <v>51</v>
      </c>
      <c r="B16" s="148" t="s">
        <v>474</v>
      </c>
      <c r="C16" s="164" t="s">
        <v>451</v>
      </c>
      <c r="D16" s="94" t="s">
        <v>452</v>
      </c>
      <c r="E16" s="163">
        <v>95.4</v>
      </c>
      <c r="F16" s="163">
        <v>100</v>
      </c>
      <c r="G16" s="163">
        <v>99.3</v>
      </c>
      <c r="H16" s="110">
        <f t="shared" si="2"/>
        <v>0.99299999999999999</v>
      </c>
      <c r="I16" s="110">
        <f t="shared" si="3"/>
        <v>1.040880503144654</v>
      </c>
      <c r="J16" s="163" t="s">
        <v>475</v>
      </c>
      <c r="K16" s="163"/>
      <c r="L16" s="163" t="s">
        <v>254</v>
      </c>
      <c r="M16" s="163">
        <v>99.3</v>
      </c>
      <c r="N16" s="162">
        <v>104.1</v>
      </c>
    </row>
    <row r="17" spans="1:14" ht="196.5" customHeight="1">
      <c r="A17" s="108" t="s">
        <v>69</v>
      </c>
      <c r="B17" s="163" t="s">
        <v>476</v>
      </c>
      <c r="C17" s="164" t="s">
        <v>451</v>
      </c>
      <c r="D17" s="94" t="s">
        <v>452</v>
      </c>
      <c r="E17" s="163">
        <v>0.53</v>
      </c>
      <c r="F17" s="163">
        <v>0.3</v>
      </c>
      <c r="G17" s="151">
        <v>0.3</v>
      </c>
      <c r="H17" s="110">
        <f t="shared" si="2"/>
        <v>1</v>
      </c>
      <c r="I17" s="110">
        <f t="shared" si="3"/>
        <v>0.56603773584905659</v>
      </c>
      <c r="J17" s="163" t="s">
        <v>609</v>
      </c>
      <c r="K17" s="181" t="s">
        <v>631</v>
      </c>
      <c r="L17" s="163" t="s">
        <v>254</v>
      </c>
      <c r="M17" s="162">
        <v>100</v>
      </c>
      <c r="N17" s="176">
        <v>56.6</v>
      </c>
    </row>
    <row r="18" spans="1:14" ht="60">
      <c r="A18" s="108" t="s">
        <v>105</v>
      </c>
      <c r="B18" s="183" t="s">
        <v>477</v>
      </c>
      <c r="C18" s="164" t="s">
        <v>451</v>
      </c>
      <c r="D18" s="94" t="s">
        <v>460</v>
      </c>
      <c r="E18" s="163">
        <v>53.59</v>
      </c>
      <c r="F18" s="163">
        <v>53.2</v>
      </c>
      <c r="G18" s="163">
        <v>52.9</v>
      </c>
      <c r="H18" s="95">
        <f>F18/G18*100%</f>
        <v>1.005671077504726</v>
      </c>
      <c r="I18" s="110">
        <v>1.0129999999999999</v>
      </c>
      <c r="J18" s="163"/>
      <c r="K18" s="163"/>
      <c r="L18" s="163" t="s">
        <v>254</v>
      </c>
      <c r="M18" s="163">
        <v>100</v>
      </c>
      <c r="N18" s="162">
        <v>101.3</v>
      </c>
    </row>
    <row r="19" spans="1:14" ht="60">
      <c r="A19" s="108" t="s">
        <v>127</v>
      </c>
      <c r="B19" s="148" t="s">
        <v>478</v>
      </c>
      <c r="C19" s="164" t="s">
        <v>479</v>
      </c>
      <c r="D19" s="94" t="s">
        <v>452</v>
      </c>
      <c r="E19" s="111">
        <v>2.19</v>
      </c>
      <c r="F19" s="163">
        <v>2.09</v>
      </c>
      <c r="G19" s="111">
        <v>2.2000000000000002</v>
      </c>
      <c r="H19" s="110">
        <f t="shared" ref="H19:H32" si="4">G19/F19*100%</f>
        <v>1.0526315789473686</v>
      </c>
      <c r="I19" s="110">
        <f t="shared" si="3"/>
        <v>1.0045662100456623</v>
      </c>
      <c r="J19" s="148" t="s">
        <v>617</v>
      </c>
      <c r="K19" s="163"/>
      <c r="L19" s="163" t="s">
        <v>254</v>
      </c>
      <c r="M19" s="163">
        <v>100</v>
      </c>
      <c r="N19" s="162">
        <v>100.5</v>
      </c>
    </row>
    <row r="20" spans="1:14" ht="234.75" customHeight="1">
      <c r="A20" s="108" t="s">
        <v>480</v>
      </c>
      <c r="B20" s="148" t="s">
        <v>481</v>
      </c>
      <c r="C20" s="164" t="s">
        <v>479</v>
      </c>
      <c r="D20" s="94" t="s">
        <v>452</v>
      </c>
      <c r="E20" s="163">
        <v>18.79</v>
      </c>
      <c r="F20" s="163">
        <v>19.100000000000001</v>
      </c>
      <c r="G20" s="163">
        <v>17.635000000000002</v>
      </c>
      <c r="H20" s="95">
        <f t="shared" si="4"/>
        <v>0.92329842931937178</v>
      </c>
      <c r="I20" s="110">
        <f t="shared" si="3"/>
        <v>0.93853113358169249</v>
      </c>
      <c r="J20" s="163" t="s">
        <v>619</v>
      </c>
      <c r="K20" s="181" t="s">
        <v>631</v>
      </c>
      <c r="L20" s="163" t="s">
        <v>254</v>
      </c>
      <c r="M20" s="163">
        <v>92.33</v>
      </c>
      <c r="N20" s="162">
        <v>93.9</v>
      </c>
    </row>
    <row r="21" spans="1:14" ht="285">
      <c r="A21" s="108" t="s">
        <v>482</v>
      </c>
      <c r="B21" s="148" t="s">
        <v>483</v>
      </c>
      <c r="C21" s="164" t="s">
        <v>484</v>
      </c>
      <c r="D21" s="112" t="s">
        <v>485</v>
      </c>
      <c r="E21" s="113">
        <v>2.4049999999999998</v>
      </c>
      <c r="F21" s="163">
        <v>2.5</v>
      </c>
      <c r="G21" s="150">
        <v>1.82</v>
      </c>
      <c r="H21" s="95">
        <f t="shared" si="4"/>
        <v>0.72799999999999998</v>
      </c>
      <c r="I21" s="110">
        <f t="shared" si="3"/>
        <v>0.7567567567567568</v>
      </c>
      <c r="J21" s="181" t="s">
        <v>632</v>
      </c>
      <c r="K21" s="163" t="s">
        <v>486</v>
      </c>
      <c r="L21" s="163" t="s">
        <v>254</v>
      </c>
      <c r="M21" s="163">
        <v>72.8</v>
      </c>
      <c r="N21" s="162" t="s">
        <v>448</v>
      </c>
    </row>
    <row r="22" spans="1:14" ht="60">
      <c r="A22" s="108" t="s">
        <v>487</v>
      </c>
      <c r="B22" s="163" t="s">
        <v>488</v>
      </c>
      <c r="C22" s="164" t="s">
        <v>484</v>
      </c>
      <c r="D22" s="112" t="s">
        <v>485</v>
      </c>
      <c r="E22" s="163">
        <v>6.3</v>
      </c>
      <c r="F22" s="163">
        <v>6.3</v>
      </c>
      <c r="G22" s="113">
        <v>6.3860000000000001</v>
      </c>
      <c r="H22" s="110">
        <f t="shared" si="4"/>
        <v>1.0136507936507937</v>
      </c>
      <c r="I22" s="110">
        <f t="shared" si="3"/>
        <v>1.0136507936507937</v>
      </c>
      <c r="J22" s="163" t="s">
        <v>489</v>
      </c>
      <c r="K22" s="163"/>
      <c r="L22" s="163" t="s">
        <v>254</v>
      </c>
      <c r="M22" s="163">
        <v>100</v>
      </c>
      <c r="N22" s="162"/>
    </row>
    <row r="23" spans="1:14" ht="105">
      <c r="A23" s="108" t="s">
        <v>490</v>
      </c>
      <c r="B23" s="163" t="s">
        <v>491</v>
      </c>
      <c r="C23" s="164" t="s">
        <v>492</v>
      </c>
      <c r="D23" s="94" t="s">
        <v>452</v>
      </c>
      <c r="E23" s="163">
        <v>54.4</v>
      </c>
      <c r="F23" s="163">
        <v>52.5</v>
      </c>
      <c r="G23" s="163">
        <v>54.527000000000001</v>
      </c>
      <c r="H23" s="95">
        <f t="shared" si="4"/>
        <v>1.0386095238095239</v>
      </c>
      <c r="I23" s="110">
        <f t="shared" si="3"/>
        <v>1.0023345588235295</v>
      </c>
      <c r="J23" s="148" t="s">
        <v>615</v>
      </c>
      <c r="K23" s="163"/>
      <c r="L23" s="163" t="s">
        <v>254</v>
      </c>
      <c r="M23" s="162">
        <v>100</v>
      </c>
      <c r="N23" s="162">
        <v>100.2</v>
      </c>
    </row>
    <row r="24" spans="1:14" ht="180">
      <c r="A24" s="108" t="s">
        <v>493</v>
      </c>
      <c r="B24" s="148" t="s">
        <v>494</v>
      </c>
      <c r="C24" s="164" t="s">
        <v>492</v>
      </c>
      <c r="D24" s="94" t="s">
        <v>452</v>
      </c>
      <c r="E24" s="163">
        <v>4.5999999999999996</v>
      </c>
      <c r="F24" s="163">
        <v>4.5</v>
      </c>
      <c r="G24" s="163">
        <v>4.05</v>
      </c>
      <c r="H24" s="95">
        <f t="shared" si="4"/>
        <v>0.89999999999999991</v>
      </c>
      <c r="I24" s="110">
        <f t="shared" si="3"/>
        <v>0.88043478260869568</v>
      </c>
      <c r="J24" s="181" t="s">
        <v>634</v>
      </c>
      <c r="K24" s="181" t="s">
        <v>633</v>
      </c>
      <c r="L24" s="163" t="s">
        <v>254</v>
      </c>
      <c r="M24" s="163">
        <v>90.44</v>
      </c>
      <c r="N24" s="162">
        <v>88.5</v>
      </c>
    </row>
    <row r="25" spans="1:14" ht="140.25" customHeight="1">
      <c r="A25" s="108" t="s">
        <v>495</v>
      </c>
      <c r="B25" s="148" t="s">
        <v>496</v>
      </c>
      <c r="C25" s="164" t="s">
        <v>497</v>
      </c>
      <c r="D25" s="94" t="s">
        <v>452</v>
      </c>
      <c r="E25" s="163">
        <v>7</v>
      </c>
      <c r="F25" s="163">
        <v>7</v>
      </c>
      <c r="G25" s="163">
        <v>6</v>
      </c>
      <c r="H25" s="95">
        <f t="shared" si="4"/>
        <v>0.8571428571428571</v>
      </c>
      <c r="I25" s="95">
        <f t="shared" si="3"/>
        <v>0.8571428571428571</v>
      </c>
      <c r="J25" s="148" t="s">
        <v>498</v>
      </c>
      <c r="K25" s="163" t="s">
        <v>499</v>
      </c>
      <c r="L25" s="163" t="s">
        <v>254</v>
      </c>
      <c r="M25" s="163">
        <v>85.71</v>
      </c>
      <c r="N25" s="162">
        <v>85.71</v>
      </c>
    </row>
    <row r="26" spans="1:14" s="57" customFormat="1" ht="135">
      <c r="A26" s="108" t="s">
        <v>500</v>
      </c>
      <c r="B26" s="148" t="s">
        <v>501</v>
      </c>
      <c r="C26" s="164" t="s">
        <v>451</v>
      </c>
      <c r="D26" s="94" t="s">
        <v>452</v>
      </c>
      <c r="E26" s="162">
        <v>69.62</v>
      </c>
      <c r="F26" s="163">
        <v>10</v>
      </c>
      <c r="G26" s="162">
        <v>10.78</v>
      </c>
      <c r="H26" s="95">
        <f t="shared" si="4"/>
        <v>1.0779999999999998</v>
      </c>
      <c r="I26" s="110">
        <f t="shared" si="3"/>
        <v>0.15484056305659291</v>
      </c>
      <c r="J26" s="163" t="s">
        <v>502</v>
      </c>
      <c r="K26" s="163" t="s">
        <v>503</v>
      </c>
      <c r="L26" s="163" t="s">
        <v>254</v>
      </c>
      <c r="M26" s="163">
        <v>100</v>
      </c>
      <c r="N26" s="162">
        <v>15.5</v>
      </c>
    </row>
    <row r="27" spans="1:14" s="57" customFormat="1" ht="150">
      <c r="A27" s="108" t="s">
        <v>504</v>
      </c>
      <c r="B27" s="148" t="s">
        <v>505</v>
      </c>
      <c r="C27" s="164" t="s">
        <v>497</v>
      </c>
      <c r="D27" s="112" t="s">
        <v>485</v>
      </c>
      <c r="E27" s="162" t="s">
        <v>506</v>
      </c>
      <c r="F27" s="162">
        <v>6</v>
      </c>
      <c r="G27" s="162">
        <v>6</v>
      </c>
      <c r="H27" s="95">
        <f t="shared" si="4"/>
        <v>1</v>
      </c>
      <c r="I27" s="177" t="s">
        <v>448</v>
      </c>
      <c r="J27" s="163"/>
      <c r="K27" s="163"/>
      <c r="L27" s="163" t="s">
        <v>254</v>
      </c>
      <c r="M27" s="163">
        <v>100</v>
      </c>
      <c r="N27" s="162" t="s">
        <v>448</v>
      </c>
    </row>
    <row r="28" spans="1:14">
      <c r="A28" s="162">
        <v>2</v>
      </c>
      <c r="B28" s="385" t="s">
        <v>507</v>
      </c>
      <c r="C28" s="386"/>
      <c r="D28" s="386"/>
      <c r="E28" s="386"/>
      <c r="F28" s="386"/>
      <c r="G28" s="386"/>
      <c r="H28" s="162" t="s">
        <v>448</v>
      </c>
      <c r="I28" s="162" t="s">
        <v>448</v>
      </c>
      <c r="J28" s="163"/>
      <c r="K28" s="163"/>
      <c r="L28" s="163"/>
      <c r="M28" s="114">
        <f>AVERAGE(M29:M32)</f>
        <v>100</v>
      </c>
      <c r="N28" s="114">
        <f>AVERAGE(N29:N32)</f>
        <v>100</v>
      </c>
    </row>
    <row r="29" spans="1:14" ht="136.5" customHeight="1">
      <c r="A29" s="162" t="s">
        <v>146</v>
      </c>
      <c r="B29" s="163" t="s">
        <v>508</v>
      </c>
      <c r="C29" s="162" t="s">
        <v>509</v>
      </c>
      <c r="D29" s="112" t="s">
        <v>485</v>
      </c>
      <c r="E29" s="162">
        <v>518.6</v>
      </c>
      <c r="F29" s="162">
        <v>202</v>
      </c>
      <c r="G29" s="162">
        <v>580.9</v>
      </c>
      <c r="H29" s="96">
        <f t="shared" si="4"/>
        <v>2.8757425742574254</v>
      </c>
      <c r="I29" s="96">
        <f t="shared" si="3"/>
        <v>1.1201311222522174</v>
      </c>
      <c r="J29" s="163" t="s">
        <v>510</v>
      </c>
      <c r="K29" s="163"/>
      <c r="L29" s="163" t="s">
        <v>254</v>
      </c>
      <c r="M29" s="162">
        <v>100</v>
      </c>
      <c r="N29" s="162" t="s">
        <v>448</v>
      </c>
    </row>
    <row r="30" spans="1:14" ht="105">
      <c r="A30" s="162" t="s">
        <v>511</v>
      </c>
      <c r="B30" s="163" t="s">
        <v>512</v>
      </c>
      <c r="C30" s="162" t="s">
        <v>509</v>
      </c>
      <c r="D30" s="112" t="s">
        <v>485</v>
      </c>
      <c r="E30" s="162">
        <v>280.89999999999998</v>
      </c>
      <c r="F30" s="162">
        <v>142</v>
      </c>
      <c r="G30" s="162">
        <v>345.1</v>
      </c>
      <c r="H30" s="96">
        <f t="shared" si="4"/>
        <v>2.4302816901408453</v>
      </c>
      <c r="I30" s="96">
        <f t="shared" si="3"/>
        <v>1.228551085795657</v>
      </c>
      <c r="J30" s="163" t="s">
        <v>513</v>
      </c>
      <c r="K30" s="163"/>
      <c r="L30" s="163" t="s">
        <v>254</v>
      </c>
      <c r="M30" s="162">
        <v>100</v>
      </c>
      <c r="N30" s="162" t="s">
        <v>448</v>
      </c>
    </row>
    <row r="31" spans="1:14" ht="75">
      <c r="A31" s="162" t="s">
        <v>155</v>
      </c>
      <c r="B31" s="163" t="s">
        <v>514</v>
      </c>
      <c r="C31" s="162" t="s">
        <v>515</v>
      </c>
      <c r="D31" s="94" t="s">
        <v>452</v>
      </c>
      <c r="E31" s="162">
        <v>0.4</v>
      </c>
      <c r="F31" s="162">
        <v>0.4</v>
      </c>
      <c r="G31" s="162">
        <v>0.4</v>
      </c>
      <c r="H31" s="96">
        <f t="shared" si="4"/>
        <v>1</v>
      </c>
      <c r="I31" s="96">
        <f t="shared" si="3"/>
        <v>1</v>
      </c>
      <c r="J31" s="163"/>
      <c r="K31" s="163"/>
      <c r="L31" s="163" t="s">
        <v>254</v>
      </c>
      <c r="M31" s="162">
        <v>100</v>
      </c>
      <c r="N31" s="162">
        <v>100</v>
      </c>
    </row>
    <row r="32" spans="1:14" ht="45">
      <c r="A32" s="162" t="s">
        <v>516</v>
      </c>
      <c r="B32" s="163" t="s">
        <v>517</v>
      </c>
      <c r="C32" s="162" t="s">
        <v>459</v>
      </c>
      <c r="D32" s="94" t="s">
        <v>452</v>
      </c>
      <c r="E32" s="162">
        <v>2</v>
      </c>
      <c r="F32" s="162">
        <v>2</v>
      </c>
      <c r="G32" s="162">
        <v>2</v>
      </c>
      <c r="H32" s="96">
        <f t="shared" si="4"/>
        <v>1</v>
      </c>
      <c r="I32" s="96">
        <f t="shared" si="3"/>
        <v>1</v>
      </c>
      <c r="J32" s="163"/>
      <c r="K32" s="163"/>
      <c r="L32" s="163" t="s">
        <v>254</v>
      </c>
      <c r="M32" s="162">
        <v>100</v>
      </c>
      <c r="N32" s="162">
        <v>100</v>
      </c>
    </row>
    <row r="33" spans="1:17">
      <c r="A33" s="162">
        <v>3</v>
      </c>
      <c r="B33" s="385" t="s">
        <v>518</v>
      </c>
      <c r="C33" s="386"/>
      <c r="D33" s="386"/>
      <c r="E33" s="386"/>
      <c r="F33" s="386"/>
      <c r="G33" s="386"/>
      <c r="H33" s="162" t="s">
        <v>448</v>
      </c>
      <c r="I33" s="162" t="s">
        <v>448</v>
      </c>
      <c r="J33" s="163"/>
      <c r="K33" s="163"/>
      <c r="L33" s="163"/>
      <c r="M33" s="92">
        <f>AVERAGE(M34:M41)</f>
        <v>94.261250000000004</v>
      </c>
      <c r="N33" s="92">
        <f>AVERAGE(N34:N41)</f>
        <v>86.24</v>
      </c>
      <c r="O33" s="63"/>
      <c r="P33" s="63"/>
      <c r="Q33" s="63"/>
    </row>
    <row r="34" spans="1:17" ht="150">
      <c r="A34" s="162" t="s">
        <v>164</v>
      </c>
      <c r="B34" s="163" t="s">
        <v>519</v>
      </c>
      <c r="C34" s="162" t="s">
        <v>451</v>
      </c>
      <c r="D34" s="94" t="s">
        <v>452</v>
      </c>
      <c r="E34" s="162">
        <v>95</v>
      </c>
      <c r="F34" s="162">
        <v>93</v>
      </c>
      <c r="G34" s="162">
        <v>93</v>
      </c>
      <c r="H34" s="96">
        <f>G34/F34</f>
        <v>1</v>
      </c>
      <c r="I34" s="96">
        <f>G34/E34</f>
        <v>0.97894736842105268</v>
      </c>
      <c r="J34" s="162" t="s">
        <v>520</v>
      </c>
      <c r="K34" s="162" t="s">
        <v>521</v>
      </c>
      <c r="L34" s="163" t="s">
        <v>462</v>
      </c>
      <c r="M34" s="162">
        <v>100</v>
      </c>
      <c r="N34" s="162">
        <v>97.9</v>
      </c>
      <c r="O34" s="63"/>
      <c r="P34" s="63"/>
      <c r="Q34" s="63"/>
    </row>
    <row r="35" spans="1:17" ht="60">
      <c r="A35" s="162" t="s">
        <v>190</v>
      </c>
      <c r="B35" s="163" t="s">
        <v>522</v>
      </c>
      <c r="C35" s="162" t="s">
        <v>459</v>
      </c>
      <c r="D35" s="94" t="s">
        <v>460</v>
      </c>
      <c r="E35" s="162">
        <v>0</v>
      </c>
      <c r="F35" s="162">
        <v>0</v>
      </c>
      <c r="G35" s="162">
        <v>0</v>
      </c>
      <c r="H35" s="96">
        <v>1</v>
      </c>
      <c r="I35" s="96">
        <v>1</v>
      </c>
      <c r="J35" s="155" t="s">
        <v>448</v>
      </c>
      <c r="K35" s="155" t="s">
        <v>461</v>
      </c>
      <c r="L35" s="163" t="s">
        <v>462</v>
      </c>
      <c r="M35" s="162">
        <v>100</v>
      </c>
      <c r="N35" s="162">
        <v>100</v>
      </c>
      <c r="O35" s="63"/>
      <c r="P35" s="63"/>
      <c r="Q35" s="63"/>
    </row>
    <row r="36" spans="1:17" ht="150">
      <c r="A36" s="162" t="s">
        <v>212</v>
      </c>
      <c r="B36" s="163" t="s">
        <v>523</v>
      </c>
      <c r="C36" s="162" t="s">
        <v>451</v>
      </c>
      <c r="D36" s="94" t="s">
        <v>460</v>
      </c>
      <c r="E36" s="162">
        <v>0.02</v>
      </c>
      <c r="F36" s="162">
        <v>7.0000000000000007E-2</v>
      </c>
      <c r="G36" s="162">
        <v>0.06</v>
      </c>
      <c r="H36" s="96">
        <f>F36/G36</f>
        <v>1.1666666666666667</v>
      </c>
      <c r="I36" s="96">
        <f>E36/G36</f>
        <v>0.33333333333333337</v>
      </c>
      <c r="J36" s="162" t="s">
        <v>524</v>
      </c>
      <c r="K36" s="155" t="s">
        <v>461</v>
      </c>
      <c r="L36" s="163" t="s">
        <v>462</v>
      </c>
      <c r="M36" s="162">
        <v>100</v>
      </c>
      <c r="N36" s="162">
        <v>33.299999999999997</v>
      </c>
      <c r="O36" s="63"/>
      <c r="P36" s="63"/>
      <c r="Q36" s="63"/>
    </row>
    <row r="37" spans="1:17" ht="90">
      <c r="A37" s="162" t="s">
        <v>226</v>
      </c>
      <c r="B37" s="163" t="s">
        <v>525</v>
      </c>
      <c r="C37" s="162" t="s">
        <v>451</v>
      </c>
      <c r="D37" s="94" t="s">
        <v>460</v>
      </c>
      <c r="E37" s="162">
        <v>14.3</v>
      </c>
      <c r="F37" s="162">
        <v>60</v>
      </c>
      <c r="G37" s="162">
        <v>0</v>
      </c>
      <c r="H37" s="96">
        <v>1</v>
      </c>
      <c r="I37" s="96">
        <v>1</v>
      </c>
      <c r="J37" s="162" t="s">
        <v>526</v>
      </c>
      <c r="K37" s="155" t="s">
        <v>461</v>
      </c>
      <c r="L37" s="163" t="s">
        <v>462</v>
      </c>
      <c r="M37" s="162">
        <v>100</v>
      </c>
      <c r="N37" s="162">
        <v>100</v>
      </c>
      <c r="O37" s="63"/>
      <c r="P37" s="63"/>
      <c r="Q37" s="63"/>
    </row>
    <row r="38" spans="1:17" ht="75">
      <c r="A38" s="162" t="s">
        <v>527</v>
      </c>
      <c r="B38" s="163" t="s">
        <v>528</v>
      </c>
      <c r="C38" s="162" t="s">
        <v>451</v>
      </c>
      <c r="D38" s="94" t="s">
        <v>460</v>
      </c>
      <c r="E38" s="162">
        <v>5</v>
      </c>
      <c r="F38" s="162">
        <v>5</v>
      </c>
      <c r="G38" s="162">
        <v>5</v>
      </c>
      <c r="H38" s="96">
        <f>F38/G38</f>
        <v>1</v>
      </c>
      <c r="I38" s="96">
        <f>E38/G38</f>
        <v>1</v>
      </c>
      <c r="J38" s="162" t="s">
        <v>529</v>
      </c>
      <c r="K38" s="155" t="s">
        <v>461</v>
      </c>
      <c r="L38" s="163" t="s">
        <v>462</v>
      </c>
      <c r="M38" s="162">
        <v>100</v>
      </c>
      <c r="N38" s="162">
        <v>100</v>
      </c>
      <c r="O38" s="63"/>
      <c r="P38" s="63"/>
      <c r="Q38" s="63"/>
    </row>
    <row r="39" spans="1:17" ht="90">
      <c r="A39" s="162" t="s">
        <v>530</v>
      </c>
      <c r="B39" s="163" t="s">
        <v>531</v>
      </c>
      <c r="C39" s="162" t="s">
        <v>532</v>
      </c>
      <c r="D39" s="112" t="s">
        <v>485</v>
      </c>
      <c r="E39" s="162">
        <v>49.65</v>
      </c>
      <c r="F39" s="162">
        <v>44.17</v>
      </c>
      <c r="G39" s="162">
        <v>65.296999999999997</v>
      </c>
      <c r="H39" s="96">
        <f t="shared" ref="H39:H40" si="5">G39/F39</f>
        <v>1.4783110708625762</v>
      </c>
      <c r="I39" s="96">
        <f t="shared" ref="I39:I40" si="6">G39/E39</f>
        <v>1.3151460221550855</v>
      </c>
      <c r="J39" s="162" t="s">
        <v>533</v>
      </c>
      <c r="K39" s="155" t="s">
        <v>461</v>
      </c>
      <c r="L39" s="163" t="s">
        <v>462</v>
      </c>
      <c r="M39" s="162">
        <v>100</v>
      </c>
      <c r="N39" s="162" t="s">
        <v>448</v>
      </c>
      <c r="O39" s="63"/>
      <c r="P39" s="63"/>
      <c r="Q39" s="63"/>
    </row>
    <row r="40" spans="1:17" ht="100.5" customHeight="1">
      <c r="A40" s="162" t="s">
        <v>534</v>
      </c>
      <c r="B40" s="163" t="s">
        <v>535</v>
      </c>
      <c r="C40" s="162" t="s">
        <v>532</v>
      </c>
      <c r="D40" s="112" t="s">
        <v>485</v>
      </c>
      <c r="E40" s="162">
        <v>26.706</v>
      </c>
      <c r="F40" s="162">
        <v>22.027000000000001</v>
      </c>
      <c r="G40" s="162">
        <v>47.816000000000003</v>
      </c>
      <c r="H40" s="96">
        <f t="shared" si="5"/>
        <v>2.1707903936078448</v>
      </c>
      <c r="I40" s="96">
        <f t="shared" si="6"/>
        <v>1.7904590728675205</v>
      </c>
      <c r="J40" s="162" t="s">
        <v>533</v>
      </c>
      <c r="K40" s="155" t="s">
        <v>461</v>
      </c>
      <c r="L40" s="163" t="s">
        <v>462</v>
      </c>
      <c r="M40" s="162">
        <v>100</v>
      </c>
      <c r="N40" s="162" t="s">
        <v>448</v>
      </c>
      <c r="O40" s="63"/>
      <c r="P40" s="63"/>
      <c r="Q40" s="63"/>
    </row>
    <row r="41" spans="1:17" ht="221.25" customHeight="1">
      <c r="A41" s="162" t="s">
        <v>536</v>
      </c>
      <c r="B41" s="163" t="s">
        <v>537</v>
      </c>
      <c r="C41" s="162" t="s">
        <v>532</v>
      </c>
      <c r="D41" s="178" t="s">
        <v>485</v>
      </c>
      <c r="E41" s="162">
        <v>7.5679999999999996</v>
      </c>
      <c r="F41" s="162">
        <v>7.5259999999999998</v>
      </c>
      <c r="G41" s="179">
        <v>4.0709999999999997</v>
      </c>
      <c r="H41" s="177">
        <f>G41/F41*100%</f>
        <v>0.54092479404730265</v>
      </c>
      <c r="I41" s="96">
        <f>G41/E41*100%</f>
        <v>0.53792283298097254</v>
      </c>
      <c r="J41" s="182" t="s">
        <v>637</v>
      </c>
      <c r="K41" s="162" t="s">
        <v>611</v>
      </c>
      <c r="L41" s="163" t="s">
        <v>462</v>
      </c>
      <c r="M41" s="176">
        <v>54.09</v>
      </c>
      <c r="N41" s="179" t="s">
        <v>448</v>
      </c>
      <c r="O41" s="63"/>
      <c r="P41" s="63"/>
      <c r="Q41" s="63"/>
    </row>
    <row r="42" spans="1:17">
      <c r="A42" s="116">
        <v>4</v>
      </c>
      <c r="B42" s="388" t="s">
        <v>244</v>
      </c>
      <c r="C42" s="389"/>
      <c r="D42" s="389"/>
      <c r="E42" s="389"/>
      <c r="F42" s="389"/>
      <c r="G42" s="390"/>
      <c r="H42" s="116" t="s">
        <v>448</v>
      </c>
      <c r="I42" s="116" t="s">
        <v>448</v>
      </c>
      <c r="J42" s="117"/>
      <c r="K42" s="117"/>
      <c r="L42" s="117"/>
      <c r="M42" s="118">
        <f>AVERAGE(M43:M52)</f>
        <v>95.691000000000003</v>
      </c>
      <c r="N42" s="118">
        <f>AVERAGE(N43:N52)</f>
        <v>106.14999999999999</v>
      </c>
      <c r="O42" s="63"/>
      <c r="P42" s="63"/>
      <c r="Q42" s="63"/>
    </row>
    <row r="43" spans="1:17" s="119" customFormat="1" ht="105">
      <c r="A43" s="100" t="s">
        <v>538</v>
      </c>
      <c r="B43" s="100" t="s">
        <v>539</v>
      </c>
      <c r="C43" s="101" t="s">
        <v>540</v>
      </c>
      <c r="D43" s="102" t="s">
        <v>452</v>
      </c>
      <c r="E43" s="120">
        <v>13</v>
      </c>
      <c r="F43" s="120">
        <v>10</v>
      </c>
      <c r="G43" s="120">
        <v>19</v>
      </c>
      <c r="H43" s="121">
        <f t="shared" ref="H43:H52" si="7">G43/F43</f>
        <v>1.9</v>
      </c>
      <c r="I43" s="121">
        <f t="shared" ref="I43:I52" si="8">G43/E43</f>
        <v>1.4615384615384615</v>
      </c>
      <c r="J43" s="105" t="s">
        <v>541</v>
      </c>
      <c r="K43" s="105"/>
      <c r="L43" s="101" t="s">
        <v>254</v>
      </c>
      <c r="M43" s="122">
        <v>100</v>
      </c>
      <c r="N43" s="122"/>
    </row>
    <row r="44" spans="1:17" s="119" customFormat="1" ht="105">
      <c r="A44" s="100" t="s">
        <v>542</v>
      </c>
      <c r="B44" s="100" t="s">
        <v>543</v>
      </c>
      <c r="C44" s="101" t="s">
        <v>544</v>
      </c>
      <c r="D44" s="102" t="s">
        <v>452</v>
      </c>
      <c r="E44" s="103">
        <v>28.18</v>
      </c>
      <c r="F44" s="103">
        <v>55.9</v>
      </c>
      <c r="G44" s="103">
        <v>31.81</v>
      </c>
      <c r="H44" s="104">
        <f t="shared" si="7"/>
        <v>0.5690518783542039</v>
      </c>
      <c r="I44" s="121">
        <f t="shared" si="8"/>
        <v>1.1288147622427254</v>
      </c>
      <c r="J44" s="105" t="s">
        <v>618</v>
      </c>
      <c r="K44" s="105" t="s">
        <v>545</v>
      </c>
      <c r="L44" s="101" t="s">
        <v>254</v>
      </c>
      <c r="M44" s="122">
        <v>56.91</v>
      </c>
      <c r="N44" s="122"/>
    </row>
    <row r="45" spans="1:17" s="119" customFormat="1" ht="122.25" customHeight="1">
      <c r="A45" s="100" t="s">
        <v>546</v>
      </c>
      <c r="B45" s="100" t="s">
        <v>547</v>
      </c>
      <c r="C45" s="101" t="s">
        <v>548</v>
      </c>
      <c r="D45" s="102" t="s">
        <v>452</v>
      </c>
      <c r="E45" s="103">
        <v>820.13</v>
      </c>
      <c r="F45" s="103">
        <v>820</v>
      </c>
      <c r="G45" s="103">
        <v>983.149</v>
      </c>
      <c r="H45" s="121">
        <f t="shared" si="7"/>
        <v>1.1989621951219511</v>
      </c>
      <c r="I45" s="121">
        <f t="shared" si="8"/>
        <v>1.1987721458793119</v>
      </c>
      <c r="J45" s="105" t="s">
        <v>549</v>
      </c>
      <c r="K45" s="123"/>
      <c r="L45" s="101" t="s">
        <v>254</v>
      </c>
      <c r="M45" s="122">
        <v>100</v>
      </c>
      <c r="N45" s="122">
        <v>119.9</v>
      </c>
    </row>
    <row r="46" spans="1:17" s="119" customFormat="1" ht="60">
      <c r="A46" s="100" t="s">
        <v>550</v>
      </c>
      <c r="B46" s="100" t="s">
        <v>551</v>
      </c>
      <c r="C46" s="101" t="s">
        <v>540</v>
      </c>
      <c r="D46" s="102" t="s">
        <v>452</v>
      </c>
      <c r="E46" s="103">
        <v>3</v>
      </c>
      <c r="F46" s="103">
        <v>3</v>
      </c>
      <c r="G46" s="103">
        <v>3</v>
      </c>
      <c r="H46" s="121">
        <f t="shared" si="7"/>
        <v>1</v>
      </c>
      <c r="I46" s="121">
        <f t="shared" si="8"/>
        <v>1</v>
      </c>
      <c r="J46" s="105"/>
      <c r="K46" s="105"/>
      <c r="L46" s="101" t="s">
        <v>254</v>
      </c>
      <c r="M46" s="122">
        <v>100</v>
      </c>
      <c r="N46" s="122">
        <v>100</v>
      </c>
    </row>
    <row r="47" spans="1:17" s="119" customFormat="1" ht="45">
      <c r="A47" s="100" t="s">
        <v>552</v>
      </c>
      <c r="B47" s="100" t="s">
        <v>553</v>
      </c>
      <c r="C47" s="101" t="s">
        <v>540</v>
      </c>
      <c r="D47" s="102" t="s">
        <v>452</v>
      </c>
      <c r="E47" s="120">
        <v>21</v>
      </c>
      <c r="F47" s="120">
        <v>27</v>
      </c>
      <c r="G47" s="120">
        <v>27</v>
      </c>
      <c r="H47" s="121">
        <f t="shared" si="7"/>
        <v>1</v>
      </c>
      <c r="I47" s="121">
        <f t="shared" si="8"/>
        <v>1.2857142857142858</v>
      </c>
      <c r="J47" s="105"/>
      <c r="K47" s="105"/>
      <c r="L47" s="101" t="s">
        <v>254</v>
      </c>
      <c r="M47" s="122">
        <v>100</v>
      </c>
      <c r="N47" s="122"/>
    </row>
    <row r="48" spans="1:17" s="119" customFormat="1" ht="60">
      <c r="A48" s="100" t="s">
        <v>554</v>
      </c>
      <c r="B48" s="100" t="s">
        <v>555</v>
      </c>
      <c r="C48" s="101" t="s">
        <v>556</v>
      </c>
      <c r="D48" s="124" t="s">
        <v>485</v>
      </c>
      <c r="E48" s="103">
        <v>601</v>
      </c>
      <c r="F48" s="103">
        <v>561</v>
      </c>
      <c r="G48" s="103">
        <v>561</v>
      </c>
      <c r="H48" s="121">
        <f t="shared" si="7"/>
        <v>1</v>
      </c>
      <c r="I48" s="121">
        <f t="shared" si="8"/>
        <v>0.93344425956738764</v>
      </c>
      <c r="J48" s="105" t="s">
        <v>557</v>
      </c>
      <c r="K48" s="105"/>
      <c r="L48" s="101" t="s">
        <v>254</v>
      </c>
      <c r="M48" s="122">
        <v>100</v>
      </c>
      <c r="N48" s="122"/>
    </row>
    <row r="49" spans="1:14" s="119" customFormat="1" ht="120">
      <c r="A49" s="100" t="s">
        <v>558</v>
      </c>
      <c r="B49" s="100" t="s">
        <v>559</v>
      </c>
      <c r="C49" s="101" t="s">
        <v>465</v>
      </c>
      <c r="D49" s="124" t="s">
        <v>485</v>
      </c>
      <c r="E49" s="103">
        <v>10</v>
      </c>
      <c r="F49" s="103">
        <v>5</v>
      </c>
      <c r="G49" s="103">
        <v>10</v>
      </c>
      <c r="H49" s="121">
        <f t="shared" si="7"/>
        <v>2</v>
      </c>
      <c r="I49" s="121">
        <f t="shared" si="8"/>
        <v>1</v>
      </c>
      <c r="J49" s="105" t="s">
        <v>560</v>
      </c>
      <c r="K49" s="105"/>
      <c r="L49" s="101" t="s">
        <v>254</v>
      </c>
      <c r="M49" s="122">
        <v>100</v>
      </c>
      <c r="N49" s="122"/>
    </row>
    <row r="50" spans="1:14" s="119" customFormat="1" ht="135">
      <c r="A50" s="100" t="s">
        <v>561</v>
      </c>
      <c r="B50" s="100" t="s">
        <v>562</v>
      </c>
      <c r="C50" s="101" t="s">
        <v>465</v>
      </c>
      <c r="D50" s="124" t="s">
        <v>485</v>
      </c>
      <c r="E50" s="103">
        <v>7.52</v>
      </c>
      <c r="F50" s="103">
        <v>1</v>
      </c>
      <c r="G50" s="103">
        <v>10.36</v>
      </c>
      <c r="H50" s="121">
        <f t="shared" si="7"/>
        <v>10.36</v>
      </c>
      <c r="I50" s="121">
        <f t="shared" si="8"/>
        <v>1.3776595744680851</v>
      </c>
      <c r="J50" s="105" t="s">
        <v>563</v>
      </c>
      <c r="K50" s="105"/>
      <c r="L50" s="101" t="s">
        <v>254</v>
      </c>
      <c r="M50" s="122">
        <v>100</v>
      </c>
      <c r="N50" s="122"/>
    </row>
    <row r="51" spans="1:14" s="119" customFormat="1" ht="75">
      <c r="A51" s="100" t="s">
        <v>564</v>
      </c>
      <c r="B51" s="100" t="s">
        <v>565</v>
      </c>
      <c r="C51" s="101" t="s">
        <v>540</v>
      </c>
      <c r="D51" s="102" t="s">
        <v>452</v>
      </c>
      <c r="E51" s="120">
        <v>24</v>
      </c>
      <c r="F51" s="120">
        <v>24</v>
      </c>
      <c r="G51" s="120">
        <v>24</v>
      </c>
      <c r="H51" s="121">
        <f t="shared" si="7"/>
        <v>1</v>
      </c>
      <c r="I51" s="121">
        <f t="shared" si="8"/>
        <v>1</v>
      </c>
      <c r="J51" s="105"/>
      <c r="K51" s="105"/>
      <c r="L51" s="101" t="s">
        <v>254</v>
      </c>
      <c r="M51" s="122">
        <v>100</v>
      </c>
      <c r="N51" s="122">
        <v>100</v>
      </c>
    </row>
    <row r="52" spans="1:14" s="119" customFormat="1" ht="45">
      <c r="A52" s="100" t="s">
        <v>566</v>
      </c>
      <c r="B52" s="100" t="s">
        <v>567</v>
      </c>
      <c r="C52" s="101" t="s">
        <v>568</v>
      </c>
      <c r="D52" s="102" t="s">
        <v>452</v>
      </c>
      <c r="E52" s="103">
        <v>1136.0999999999999</v>
      </c>
      <c r="F52" s="103">
        <v>1080</v>
      </c>
      <c r="G52" s="103">
        <v>1188.96</v>
      </c>
      <c r="H52" s="121">
        <f t="shared" si="7"/>
        <v>1.100888888888889</v>
      </c>
      <c r="I52" s="121">
        <f t="shared" si="8"/>
        <v>1.0465275944019015</v>
      </c>
      <c r="J52" s="105" t="s">
        <v>569</v>
      </c>
      <c r="K52" s="105"/>
      <c r="L52" s="101" t="s">
        <v>254</v>
      </c>
      <c r="M52" s="122">
        <v>100</v>
      </c>
      <c r="N52" s="122">
        <v>104.7</v>
      </c>
    </row>
    <row r="53" spans="1:14">
      <c r="A53" s="380" t="s">
        <v>570</v>
      </c>
      <c r="B53" s="380"/>
      <c r="C53" s="380"/>
      <c r="D53" s="380"/>
      <c r="E53" s="380"/>
      <c r="F53" s="380"/>
      <c r="G53" s="380"/>
      <c r="H53" s="380"/>
      <c r="I53" s="380"/>
      <c r="J53" s="380"/>
      <c r="K53" s="380"/>
      <c r="L53" s="380"/>
      <c r="M53" s="380"/>
      <c r="N53" s="380"/>
    </row>
    <row r="54" spans="1:14" ht="30" customHeight="1">
      <c r="A54" s="380" t="s">
        <v>571</v>
      </c>
      <c r="B54" s="380"/>
      <c r="C54" s="380"/>
      <c r="D54" s="380"/>
      <c r="E54" s="380"/>
      <c r="F54" s="380"/>
      <c r="G54" s="380"/>
      <c r="H54" s="380"/>
      <c r="I54" s="380"/>
      <c r="J54" s="380"/>
      <c r="K54" s="380"/>
      <c r="L54" s="380"/>
      <c r="M54" s="380"/>
      <c r="N54" s="380"/>
    </row>
    <row r="55" spans="1:14">
      <c r="A55" s="380"/>
      <c r="B55" s="380"/>
      <c r="C55" s="380"/>
      <c r="D55" s="380"/>
      <c r="E55" s="380"/>
      <c r="F55" s="380"/>
      <c r="G55" s="380"/>
      <c r="H55" s="380"/>
      <c r="I55" s="380"/>
      <c r="J55" s="380"/>
      <c r="K55" s="380"/>
      <c r="L55" s="380"/>
      <c r="M55" s="380"/>
      <c r="N55" s="380"/>
    </row>
  </sheetData>
  <mergeCells count="22">
    <mergeCell ref="M1:N1"/>
    <mergeCell ref="A53:N53"/>
    <mergeCell ref="A54:N54"/>
    <mergeCell ref="A3:N3"/>
    <mergeCell ref="D5:D7"/>
    <mergeCell ref="E5:G5"/>
    <mergeCell ref="H5:H7"/>
    <mergeCell ref="A55:N55"/>
    <mergeCell ref="L5:L7"/>
    <mergeCell ref="M5:M7"/>
    <mergeCell ref="N5:N7"/>
    <mergeCell ref="F6:G6"/>
    <mergeCell ref="B28:G28"/>
    <mergeCell ref="B8:G8"/>
    <mergeCell ref="B33:G33"/>
    <mergeCell ref="B42:G42"/>
    <mergeCell ref="A5:A7"/>
    <mergeCell ref="I5:I7"/>
    <mergeCell ref="J5:J7"/>
    <mergeCell ref="K5:K7"/>
    <mergeCell ref="B5:B7"/>
    <mergeCell ref="C5:C7"/>
  </mergeCells>
  <printOptions gridLines="1" gridLinesSet="0"/>
  <pageMargins left="0.55118110236220474" right="0.39370078740157477" top="0.74803149606299213" bottom="0.74803149606299213" header="0.51181102362204722" footer="0.31496062992125984"/>
  <pageSetup paperSize="9" scale="62" fitToWidth="0" fitToHeight="0" orientation="landscape" r:id="rId1"/>
  <legacyDrawing r:id="rId2"/>
</worksheet>
</file>

<file path=xl/worksheets/sheet4.xml><?xml version="1.0" encoding="utf-8"?>
<worksheet xmlns="http://schemas.openxmlformats.org/spreadsheetml/2006/main" xmlns:r="http://schemas.openxmlformats.org/officeDocument/2006/relationships">
  <sheetPr>
    <tabColor theme="7" tint="0.59999389629810485"/>
    <pageSetUpPr fitToPage="1"/>
  </sheetPr>
  <dimension ref="A1:AC7"/>
  <sheetViews>
    <sheetView workbookViewId="0">
      <selection activeCell="D19" sqref="D19"/>
    </sheetView>
  </sheetViews>
  <sheetFormatPr defaultColWidth="8.85546875" defaultRowHeight="15"/>
  <cols>
    <col min="1" max="1" width="4.42578125" style="125" customWidth="1"/>
    <col min="2" max="2" width="20.85546875" style="125" customWidth="1"/>
    <col min="3" max="3" width="24.42578125" style="125" customWidth="1"/>
    <col min="4" max="4" width="14.7109375" style="125" customWidth="1"/>
    <col min="5" max="5" width="12.7109375" style="125" customWidth="1"/>
    <col min="6" max="6" width="15.7109375" style="125" customWidth="1"/>
    <col min="7" max="7" width="63.28515625" style="125" customWidth="1"/>
    <col min="8" max="21" width="8.85546875" style="125"/>
    <col min="22" max="29" width="8.85546875" style="115"/>
  </cols>
  <sheetData>
    <row r="1" spans="1:29" ht="15.75">
      <c r="E1" s="126"/>
      <c r="F1" s="126"/>
      <c r="G1" s="127" t="s">
        <v>572</v>
      </c>
    </row>
    <row r="3" spans="1:29" ht="26.25" customHeight="1">
      <c r="A3" s="394" t="s">
        <v>573</v>
      </c>
      <c r="B3" s="394"/>
      <c r="C3" s="394"/>
      <c r="D3" s="394"/>
      <c r="E3" s="394"/>
      <c r="F3" s="395"/>
      <c r="G3" s="395"/>
      <c r="H3" s="128"/>
    </row>
    <row r="5" spans="1:29" ht="76.5" customHeight="1">
      <c r="A5" s="129" t="s">
        <v>574</v>
      </c>
      <c r="B5" s="129" t="s">
        <v>575</v>
      </c>
      <c r="C5" s="129" t="s">
        <v>576</v>
      </c>
      <c r="D5" s="129" t="s">
        <v>577</v>
      </c>
      <c r="E5" s="129" t="s">
        <v>578</v>
      </c>
      <c r="F5" s="129" t="s">
        <v>579</v>
      </c>
      <c r="G5" s="129" t="s">
        <v>580</v>
      </c>
      <c r="H5" s="130"/>
    </row>
    <row r="6" spans="1:29" s="131" customFormat="1" ht="21.75" customHeight="1">
      <c r="A6" s="129"/>
      <c r="B6" s="396" t="s">
        <v>163</v>
      </c>
      <c r="C6" s="396"/>
      <c r="D6" s="396"/>
      <c r="E6" s="396"/>
      <c r="F6" s="396"/>
      <c r="G6" s="396"/>
      <c r="H6" s="125"/>
      <c r="I6" s="125"/>
      <c r="J6" s="125"/>
      <c r="K6" s="125"/>
      <c r="L6" s="125"/>
      <c r="M6" s="125"/>
      <c r="N6" s="125"/>
      <c r="O6" s="125"/>
      <c r="P6" s="125"/>
      <c r="Q6" s="125"/>
      <c r="R6" s="125"/>
      <c r="S6" s="125"/>
      <c r="T6" s="125"/>
      <c r="U6" s="125"/>
      <c r="V6" s="115"/>
      <c r="W6" s="115"/>
      <c r="X6" s="115"/>
      <c r="Y6" s="115"/>
      <c r="Z6" s="115"/>
      <c r="AA6" s="115"/>
      <c r="AB6" s="115"/>
      <c r="AC6" s="115"/>
    </row>
    <row r="7" spans="1:29" s="63" customFormat="1" ht="127.5">
      <c r="A7" s="129" t="s">
        <v>164</v>
      </c>
      <c r="B7" s="132" t="s">
        <v>581</v>
      </c>
      <c r="C7" s="132" t="s">
        <v>582</v>
      </c>
      <c r="D7" s="132" t="s">
        <v>462</v>
      </c>
      <c r="E7" s="132" t="s">
        <v>583</v>
      </c>
      <c r="F7" s="48" t="s">
        <v>584</v>
      </c>
      <c r="G7" s="10"/>
      <c r="H7" s="125"/>
      <c r="I7" s="125"/>
      <c r="J7" s="125"/>
      <c r="K7" s="125"/>
      <c r="L7" s="125"/>
      <c r="M7" s="125"/>
      <c r="N7" s="125"/>
      <c r="O7" s="125"/>
      <c r="P7" s="125"/>
      <c r="Q7" s="125"/>
      <c r="R7" s="125"/>
      <c r="S7" s="125"/>
      <c r="T7" s="125"/>
      <c r="U7" s="125"/>
    </row>
  </sheetData>
  <mergeCells count="2">
    <mergeCell ref="A3:G3"/>
    <mergeCell ref="B6:G6"/>
  </mergeCells>
  <printOptions gridLines="1" gridLinesSet="0"/>
  <pageMargins left="0.59055118110236238" right="0.51181102362204722" top="0.74803149606299213" bottom="0.74803149606299213" header="0.31496062992125984" footer="0.31496062992125984"/>
  <pageSetup paperSize="9" scale="81" fitToWidth="0" fitToHeight="0" orientation="landscape"/>
</worksheet>
</file>

<file path=xl/worksheets/sheet5.xml><?xml version="1.0" encoding="utf-8"?>
<worksheet xmlns="http://schemas.openxmlformats.org/spreadsheetml/2006/main" xmlns:r="http://schemas.openxmlformats.org/officeDocument/2006/relationships">
  <sheetPr>
    <tabColor theme="7" tint="0.59999389629810485"/>
  </sheetPr>
  <dimension ref="A1:J15"/>
  <sheetViews>
    <sheetView view="pageBreakPreview" topLeftCell="A3" zoomScale="80" zoomScaleNormal="66" zoomScaleSheetLayoutView="80" workbookViewId="0">
      <selection activeCell="K6" sqref="K6"/>
    </sheetView>
  </sheetViews>
  <sheetFormatPr defaultColWidth="8.85546875" defaultRowHeight="15"/>
  <cols>
    <col min="1" max="1" width="5.140625" style="63" customWidth="1"/>
    <col min="2" max="2" width="41.42578125" style="63" customWidth="1"/>
    <col min="3" max="3" width="17.28515625" style="175" customWidth="1"/>
    <col min="4" max="4" width="14.42578125" style="63" customWidth="1"/>
    <col min="5" max="5" width="15.28515625" style="63" customWidth="1"/>
    <col min="6" max="6" width="14.42578125" style="63" customWidth="1"/>
    <col min="7" max="7" width="12.7109375" style="63" customWidth="1"/>
    <col min="8" max="8" width="13.28515625" style="63" customWidth="1"/>
    <col min="9" max="16384" width="8.85546875" style="63"/>
  </cols>
  <sheetData>
    <row r="1" spans="1:10" s="133" customFormat="1" ht="18.75">
      <c r="A1" s="166"/>
      <c r="B1" s="134"/>
      <c r="C1" s="167"/>
      <c r="D1" s="167"/>
      <c r="E1" s="167"/>
      <c r="F1" s="168"/>
      <c r="H1" s="169" t="s">
        <v>585</v>
      </c>
      <c r="I1" s="170"/>
    </row>
    <row r="2" spans="1:10" s="133" customFormat="1" ht="18.75">
      <c r="A2" s="166"/>
      <c r="B2" s="134"/>
      <c r="C2" s="167"/>
      <c r="D2" s="167"/>
      <c r="E2" s="167"/>
      <c r="F2" s="168"/>
      <c r="G2" s="134"/>
      <c r="H2" s="134"/>
      <c r="I2" s="134"/>
    </row>
    <row r="3" spans="1:10" s="133" customFormat="1" ht="39" customHeight="1">
      <c r="A3" s="397" t="s">
        <v>586</v>
      </c>
      <c r="B3" s="397"/>
      <c r="C3" s="397"/>
      <c r="D3" s="397"/>
      <c r="E3" s="397"/>
      <c r="F3" s="397"/>
      <c r="G3" s="397"/>
      <c r="H3" s="397"/>
      <c r="I3" s="135"/>
      <c r="J3" s="171"/>
    </row>
    <row r="4" spans="1:10" s="133" customFormat="1" ht="15.75">
      <c r="A4" s="136"/>
      <c r="C4" s="137"/>
      <c r="F4" s="138"/>
    </row>
    <row r="5" spans="1:10" s="133" customFormat="1" ht="67.5" customHeight="1">
      <c r="A5" s="139" t="s">
        <v>407</v>
      </c>
      <c r="B5" s="140" t="s">
        <v>587</v>
      </c>
      <c r="C5" s="140" t="s">
        <v>588</v>
      </c>
      <c r="D5" s="140" t="s">
        <v>589</v>
      </c>
      <c r="E5" s="140" t="s">
        <v>590</v>
      </c>
      <c r="F5" s="140" t="s">
        <v>591</v>
      </c>
      <c r="G5" s="140" t="s">
        <v>592</v>
      </c>
      <c r="H5" s="140" t="s">
        <v>593</v>
      </c>
    </row>
    <row r="6" spans="1:10" s="133" customFormat="1" ht="15.75">
      <c r="A6" s="141"/>
      <c r="B6" s="140"/>
      <c r="C6" s="140"/>
      <c r="D6" s="140">
        <v>0.3</v>
      </c>
      <c r="E6" s="140">
        <v>0.35</v>
      </c>
      <c r="F6" s="140">
        <v>0.35</v>
      </c>
      <c r="G6" s="140"/>
      <c r="H6" s="140"/>
    </row>
    <row r="7" spans="1:10" s="133" customFormat="1" ht="82.5" customHeight="1">
      <c r="A7" s="142" t="s">
        <v>594</v>
      </c>
      <c r="B7" s="143" t="s">
        <v>595</v>
      </c>
      <c r="C7" s="140" t="s">
        <v>254</v>
      </c>
      <c r="D7" s="12">
        <f>'11в. Отч пок'!M8</f>
        <v>95.829719560878246</v>
      </c>
      <c r="E7" s="12">
        <f>'11в. Отч пок'!N8</f>
        <v>93.618166141850352</v>
      </c>
      <c r="F7" s="12">
        <f>'11а'!J10*100</f>
        <v>87.5</v>
      </c>
      <c r="G7" s="172">
        <f t="shared" ref="G7:G9" si="0">D7*$D$6+(E7-3)*$E$6+F7*$F$6</f>
        <v>91.090274017911099</v>
      </c>
      <c r="H7" s="149" t="s">
        <v>614</v>
      </c>
      <c r="I7" s="173"/>
    </row>
    <row r="8" spans="1:10" s="133" customFormat="1" ht="69.75" customHeight="1">
      <c r="A8" s="141" t="s">
        <v>597</v>
      </c>
      <c r="B8" s="144" t="s">
        <v>598</v>
      </c>
      <c r="C8" s="140" t="s">
        <v>254</v>
      </c>
      <c r="D8" s="12">
        <f>'11в. Отч пок'!M14</f>
        <v>95.42923076923077</v>
      </c>
      <c r="E8" s="12">
        <f>'11в. Отч пок'!N14</f>
        <v>86.321000000000012</v>
      </c>
      <c r="F8" s="12">
        <f>'11а'!J30*100</f>
        <v>77.777777777777786</v>
      </c>
      <c r="G8" s="172">
        <f t="shared" si="0"/>
        <v>85.013341452991455</v>
      </c>
      <c r="H8" s="149" t="s">
        <v>614</v>
      </c>
      <c r="I8" s="173"/>
    </row>
    <row r="9" spans="1:10" s="133" customFormat="1" ht="63.75" customHeight="1">
      <c r="A9" s="141" t="s">
        <v>599</v>
      </c>
      <c r="B9" s="144" t="s">
        <v>600</v>
      </c>
      <c r="C9" s="140" t="s">
        <v>254</v>
      </c>
      <c r="D9" s="12">
        <f>'11в. Отч пок'!M28</f>
        <v>100</v>
      </c>
      <c r="E9" s="12">
        <f>'11в. Отч пок'!N28</f>
        <v>100</v>
      </c>
      <c r="F9" s="12">
        <f>'11а'!J170*100</f>
        <v>100</v>
      </c>
      <c r="G9" s="11">
        <f t="shared" si="0"/>
        <v>98.949999999999989</v>
      </c>
      <c r="H9" s="140" t="s">
        <v>601</v>
      </c>
    </row>
    <row r="10" spans="1:10" s="133" customFormat="1" ht="73.5" customHeight="1">
      <c r="A10" s="141" t="s">
        <v>602</v>
      </c>
      <c r="B10" s="144" t="s">
        <v>518</v>
      </c>
      <c r="C10" s="140" t="s">
        <v>462</v>
      </c>
      <c r="D10" s="172">
        <f>'11в. Отч пок'!M33</f>
        <v>94.261250000000004</v>
      </c>
      <c r="E10" s="172">
        <f>'11в. Отч пок'!N33</f>
        <v>86.24</v>
      </c>
      <c r="F10" s="172">
        <f>'11а'!J210*100</f>
        <v>90.625</v>
      </c>
      <c r="G10" s="172">
        <f t="shared" ref="G10:G11" si="1">D10*$D$6+(E10-3)*$E$6+F10*$F$6</f>
        <v>89.131124999999997</v>
      </c>
      <c r="H10" s="149" t="s">
        <v>614</v>
      </c>
    </row>
    <row r="11" spans="1:10" s="174" customFormat="1" ht="53.25" customHeight="1">
      <c r="A11" s="139" t="s">
        <v>603</v>
      </c>
      <c r="B11" s="145" t="s">
        <v>244</v>
      </c>
      <c r="C11" s="140" t="s">
        <v>254</v>
      </c>
      <c r="D11" s="172">
        <f>'[3]11в. Отч пок'!M41</f>
        <v>86.991818181818175</v>
      </c>
      <c r="E11" s="172">
        <f>'[3]11в. Отч пок'!N41</f>
        <v>106.14999999999999</v>
      </c>
      <c r="F11" s="172">
        <f>'[3]11а'!J305*100</f>
        <v>89.285714285714292</v>
      </c>
      <c r="G11" s="172">
        <f t="shared" si="1"/>
        <v>93.450045454545446</v>
      </c>
      <c r="H11" s="140" t="s">
        <v>596</v>
      </c>
    </row>
    <row r="12" spans="1:10" s="133" customFormat="1" ht="101.1" customHeight="1">
      <c r="A12" s="141" t="s">
        <v>604</v>
      </c>
      <c r="B12" s="145" t="s">
        <v>390</v>
      </c>
      <c r="C12" s="140" t="s">
        <v>254</v>
      </c>
      <c r="D12" s="12" t="s">
        <v>448</v>
      </c>
      <c r="E12" s="12" t="s">
        <v>448</v>
      </c>
      <c r="F12" s="12">
        <v>100</v>
      </c>
      <c r="G12" s="12" t="s">
        <v>448</v>
      </c>
      <c r="H12" s="140" t="s">
        <v>448</v>
      </c>
    </row>
    <row r="13" spans="1:10" s="133" customFormat="1" ht="27.95" customHeight="1">
      <c r="A13" s="141"/>
      <c r="B13" s="145"/>
      <c r="C13" s="140"/>
      <c r="D13" s="12"/>
      <c r="E13" s="12"/>
      <c r="F13" s="12"/>
      <c r="G13" s="12"/>
      <c r="H13" s="140"/>
    </row>
    <row r="14" spans="1:10" s="133" customFormat="1" ht="63" customHeight="1">
      <c r="A14" s="398" t="s">
        <v>605</v>
      </c>
      <c r="B14" s="398"/>
      <c r="C14" s="398"/>
      <c r="D14" s="398"/>
      <c r="E14" s="398"/>
      <c r="F14" s="398"/>
      <c r="G14" s="398"/>
      <c r="H14" s="398"/>
    </row>
    <row r="15" spans="1:10" s="133" customFormat="1" ht="15.75">
      <c r="A15" s="136"/>
      <c r="C15" s="137"/>
      <c r="F15" s="138"/>
    </row>
  </sheetData>
  <mergeCells count="2">
    <mergeCell ref="A3:H3"/>
    <mergeCell ref="A14:H14"/>
  </mergeCells>
  <printOptions gridLines="1" gridLinesSet="0"/>
  <pageMargins left="0.70866141732283472" right="0" top="0.74803149606299213" bottom="0.74803149606299213" header="0.31496062992125984" footer="0.31496062992125984"/>
  <pageSetup paperSize="9" scale="77" fitToWidth="0" fitToHeight="0" orientation="landscape" r:id="rId1"/>
  <rowBreaks count="1" manualBreakCount="1">
    <brk id="13" max="7" man="1"/>
  </rowBreaks>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rintOptions gridLines="1" gridLinesSet="0"/>
  <pageMargins left="0.7" right="0.7" top="0.75" bottom="0.75" header="0.3" footer="0.3"/>
  <pageSetup paperSize="9" fitToWidth="0" fitToHeight="0"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11а</vt:lpstr>
      <vt:lpstr>11б. Отч ОКС</vt:lpstr>
      <vt:lpstr>11в. Отч пок</vt:lpstr>
      <vt:lpstr>11г. Отч НПА</vt:lpstr>
      <vt:lpstr>11д. Оц эф</vt:lpstr>
      <vt:lpstr>Лист1</vt:lpstr>
      <vt:lpstr>'11в. Отч пок'!Заголовки_для_печати</vt:lpstr>
      <vt:lpstr>'11а'!Область_печати</vt:lpstr>
      <vt:lpstr>'11б. Отч ОКС'!Область_печати</vt:lpstr>
      <vt:lpstr>'11в. Отч пок'!Область_печати</vt:lpstr>
      <vt:lpstr>'11г. Отч НПА'!Область_печати</vt:lpstr>
      <vt:lpstr>'11д. Оц эф'!Область_печати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Джежула</dc:creator>
  <cp:lastModifiedBy>User</cp:lastModifiedBy>
  <cp:revision>1</cp:revision>
  <cp:lastPrinted>2020-05-06T08:01:39Z</cp:lastPrinted>
  <dcterms:created xsi:type="dcterms:W3CDTF">2018-02-13T11:39:43Z</dcterms:created>
  <dcterms:modified xsi:type="dcterms:W3CDTF">2020-06-22T18:47:31Z</dcterms:modified>
</cp:coreProperties>
</file>