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D:\Users\suhova\Desktop\ГП жилье и разное\от Тани\"/>
    </mc:Choice>
  </mc:AlternateContent>
  <xr:revisionPtr revIDLastSave="0" documentId="13_ncr:1_{EBD0B33E-3CA9-49B9-85EA-1DC46E9477BF}" xr6:coauthVersionLast="45" xr6:coauthVersionMax="45" xr10:uidLastSave="{00000000-0000-0000-0000-000000000000}"/>
  <bookViews>
    <workbookView xWindow="3840" yWindow="3135" windowWidth="21600" windowHeight="11385" tabRatio="281" xr2:uid="{00000000-000D-0000-FFFF-FFFF00000000}"/>
  </bookViews>
  <sheets>
    <sheet name="План" sheetId="6" r:id="rId1"/>
  </sheets>
  <definedNames>
    <definedName name="_xlnm.Print_Titles" localSheetId="0">План!$3:$4</definedName>
    <definedName name="_xlnm.Print_Area" localSheetId="0">План!$A$1:$O$599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4" i="6" l="1"/>
  <c r="E124" i="6" s="1"/>
  <c r="F144" i="6"/>
  <c r="E144" i="6" s="1"/>
  <c r="F54" i="6"/>
  <c r="F50" i="6" s="1"/>
  <c r="I569" i="6"/>
  <c r="H569" i="6"/>
  <c r="G569" i="6"/>
  <c r="I568" i="6"/>
  <c r="H568" i="6"/>
  <c r="H565" i="6" s="1"/>
  <c r="G568" i="6"/>
  <c r="E567" i="6"/>
  <c r="E566" i="6"/>
  <c r="F565" i="6"/>
  <c r="E562" i="6"/>
  <c r="E561" i="6"/>
  <c r="F560" i="6"/>
  <c r="E559" i="6"/>
  <c r="E558" i="6"/>
  <c r="E557" i="6"/>
  <c r="E556" i="6"/>
  <c r="I555" i="6"/>
  <c r="H555" i="6"/>
  <c r="G555" i="6"/>
  <c r="F555" i="6"/>
  <c r="I554" i="6"/>
  <c r="H554" i="6"/>
  <c r="G554" i="6"/>
  <c r="F554" i="6"/>
  <c r="I553" i="6"/>
  <c r="H553" i="6"/>
  <c r="G553" i="6"/>
  <c r="F553" i="6"/>
  <c r="I552" i="6"/>
  <c r="H552" i="6"/>
  <c r="G552" i="6"/>
  <c r="F552" i="6"/>
  <c r="F362" i="6" s="1"/>
  <c r="I551" i="6"/>
  <c r="H551" i="6"/>
  <c r="G551" i="6"/>
  <c r="G550" i="6" s="1"/>
  <c r="F551" i="6"/>
  <c r="I550" i="6"/>
  <c r="E549" i="6"/>
  <c r="E545" i="6" s="1"/>
  <c r="I545" i="6"/>
  <c r="H545" i="6"/>
  <c r="G545" i="6"/>
  <c r="F545" i="6"/>
  <c r="E529" i="6"/>
  <c r="E528" i="6"/>
  <c r="E527" i="6"/>
  <c r="E526" i="6"/>
  <c r="I525" i="6"/>
  <c r="H525" i="6"/>
  <c r="G525" i="6"/>
  <c r="F525" i="6"/>
  <c r="I524" i="6"/>
  <c r="H524" i="6"/>
  <c r="G524" i="6"/>
  <c r="F524" i="6"/>
  <c r="I523" i="6"/>
  <c r="H523" i="6"/>
  <c r="G523" i="6"/>
  <c r="F523" i="6"/>
  <c r="I522" i="6"/>
  <c r="H522" i="6"/>
  <c r="G522" i="6"/>
  <c r="F522" i="6"/>
  <c r="I521" i="6"/>
  <c r="H521" i="6"/>
  <c r="H520" i="6" s="1"/>
  <c r="G521" i="6"/>
  <c r="F521" i="6"/>
  <c r="I520" i="6"/>
  <c r="E444" i="6"/>
  <c r="E443" i="6"/>
  <c r="E442" i="6"/>
  <c r="E441" i="6"/>
  <c r="I440" i="6"/>
  <c r="H440" i="6"/>
  <c r="G440" i="6"/>
  <c r="F440" i="6"/>
  <c r="I439" i="6"/>
  <c r="H439" i="6"/>
  <c r="G439" i="6"/>
  <c r="F439" i="6"/>
  <c r="I438" i="6"/>
  <c r="I363" i="6" s="1"/>
  <c r="H438" i="6"/>
  <c r="G438" i="6"/>
  <c r="F438" i="6"/>
  <c r="I437" i="6"/>
  <c r="I435" i="6" s="1"/>
  <c r="H437" i="6"/>
  <c r="G437" i="6"/>
  <c r="G435" i="6" s="1"/>
  <c r="F437" i="6"/>
  <c r="E437" i="6"/>
  <c r="I436" i="6"/>
  <c r="H436" i="6"/>
  <c r="G436" i="6"/>
  <c r="F436" i="6"/>
  <c r="E436" i="6" s="1"/>
  <c r="I375" i="6"/>
  <c r="H375" i="6"/>
  <c r="G375" i="6"/>
  <c r="F375" i="6"/>
  <c r="E375" i="6"/>
  <c r="E374" i="6"/>
  <c r="E373" i="6"/>
  <c r="E370" i="6" s="1"/>
  <c r="E372" i="6"/>
  <c r="E371" i="6"/>
  <c r="I370" i="6"/>
  <c r="H370" i="6"/>
  <c r="G370" i="6"/>
  <c r="F370" i="6"/>
  <c r="I369" i="6"/>
  <c r="H369" i="6"/>
  <c r="G369" i="6"/>
  <c r="F369" i="6"/>
  <c r="I368" i="6"/>
  <c r="H368" i="6"/>
  <c r="G368" i="6"/>
  <c r="F368" i="6"/>
  <c r="I367" i="6"/>
  <c r="H367" i="6"/>
  <c r="G367" i="6"/>
  <c r="F367" i="6"/>
  <c r="I366" i="6"/>
  <c r="I365" i="6" s="1"/>
  <c r="H366" i="6"/>
  <c r="G366" i="6"/>
  <c r="G361" i="6" s="1"/>
  <c r="F366" i="6"/>
  <c r="E366" i="6" s="1"/>
  <c r="F365" i="6"/>
  <c r="E249" i="6"/>
  <c r="E248" i="6"/>
  <c r="E247" i="6"/>
  <c r="E246" i="6"/>
  <c r="I245" i="6"/>
  <c r="H245" i="6"/>
  <c r="G245" i="6"/>
  <c r="F245" i="6"/>
  <c r="E244" i="6"/>
  <c r="E243" i="6"/>
  <c r="E242" i="6"/>
  <c r="E241" i="6"/>
  <c r="I240" i="6"/>
  <c r="H240" i="6"/>
  <c r="G240" i="6"/>
  <c r="F240" i="6"/>
  <c r="E239" i="6"/>
  <c r="E238" i="6"/>
  <c r="E237" i="6"/>
  <c r="E236" i="6"/>
  <c r="I235" i="6"/>
  <c r="H235" i="6"/>
  <c r="G235" i="6"/>
  <c r="F235" i="6"/>
  <c r="E234" i="6"/>
  <c r="E233" i="6"/>
  <c r="E232" i="6"/>
  <c r="E231" i="6"/>
  <c r="I230" i="6"/>
  <c r="H230" i="6"/>
  <c r="G230" i="6"/>
  <c r="F230" i="6"/>
  <c r="E229" i="6"/>
  <c r="E228" i="6"/>
  <c r="E227" i="6"/>
  <c r="E226" i="6"/>
  <c r="I225" i="6"/>
  <c r="H225" i="6"/>
  <c r="G225" i="6"/>
  <c r="F225" i="6"/>
  <c r="E224" i="6"/>
  <c r="E223" i="6"/>
  <c r="E222" i="6"/>
  <c r="H221" i="6"/>
  <c r="E221" i="6" s="1"/>
  <c r="I220" i="6"/>
  <c r="H220" i="6"/>
  <c r="G220" i="6"/>
  <c r="F220" i="6"/>
  <c r="I219" i="6"/>
  <c r="E219" i="6" s="1"/>
  <c r="H219" i="6"/>
  <c r="G219" i="6"/>
  <c r="F219" i="6"/>
  <c r="I218" i="6"/>
  <c r="H218" i="6"/>
  <c r="G218" i="6"/>
  <c r="F218" i="6"/>
  <c r="I217" i="6"/>
  <c r="H217" i="6"/>
  <c r="G217" i="6"/>
  <c r="F217" i="6"/>
  <c r="I216" i="6"/>
  <c r="H216" i="6"/>
  <c r="H215" i="6" s="1"/>
  <c r="G216" i="6"/>
  <c r="F216" i="6"/>
  <c r="I215" i="6"/>
  <c r="E214" i="6"/>
  <c r="E213" i="6"/>
  <c r="E212" i="6"/>
  <c r="E211" i="6"/>
  <c r="E210" i="6" s="1"/>
  <c r="I210" i="6"/>
  <c r="H210" i="6"/>
  <c r="G210" i="6"/>
  <c r="F210" i="6"/>
  <c r="H209" i="6"/>
  <c r="H204" i="6" s="1"/>
  <c r="E208" i="6"/>
  <c r="E207" i="6"/>
  <c r="E206" i="6"/>
  <c r="I205" i="6"/>
  <c r="H205" i="6"/>
  <c r="G205" i="6"/>
  <c r="F205" i="6"/>
  <c r="I204" i="6"/>
  <c r="G204" i="6"/>
  <c r="F204" i="6"/>
  <c r="I203" i="6"/>
  <c r="I198" i="6" s="1"/>
  <c r="H203" i="6"/>
  <c r="H198" i="6" s="1"/>
  <c r="G203" i="6"/>
  <c r="F203" i="6"/>
  <c r="I202" i="6"/>
  <c r="I197" i="6" s="1"/>
  <c r="H202" i="6"/>
  <c r="G202" i="6"/>
  <c r="F202" i="6"/>
  <c r="F197" i="6" s="1"/>
  <c r="I201" i="6"/>
  <c r="I196" i="6" s="1"/>
  <c r="H201" i="6"/>
  <c r="G201" i="6"/>
  <c r="G196" i="6" s="1"/>
  <c r="F201" i="6"/>
  <c r="I200" i="6"/>
  <c r="F196" i="6"/>
  <c r="H197" i="6"/>
  <c r="G198" i="6"/>
  <c r="F199" i="6"/>
  <c r="E194" i="6"/>
  <c r="E193" i="6"/>
  <c r="E192" i="6"/>
  <c r="E191" i="6"/>
  <c r="I190" i="6"/>
  <c r="H190" i="6"/>
  <c r="G190" i="6"/>
  <c r="F190" i="6"/>
  <c r="E189" i="6"/>
  <c r="E188" i="6"/>
  <c r="E187" i="6"/>
  <c r="E186" i="6"/>
  <c r="I185" i="6"/>
  <c r="H185" i="6"/>
  <c r="G185" i="6"/>
  <c r="F185" i="6"/>
  <c r="E184" i="6"/>
  <c r="E183" i="6"/>
  <c r="E182" i="6"/>
  <c r="E181" i="6"/>
  <c r="I180" i="6"/>
  <c r="H180" i="6"/>
  <c r="G180" i="6"/>
  <c r="F180" i="6"/>
  <c r="I179" i="6"/>
  <c r="H179" i="6"/>
  <c r="G179" i="6"/>
  <c r="G175" i="6" s="1"/>
  <c r="F179" i="6"/>
  <c r="I178" i="6"/>
  <c r="H178" i="6"/>
  <c r="H175" i="6" s="1"/>
  <c r="G178" i="6"/>
  <c r="F178" i="6"/>
  <c r="E177" i="6"/>
  <c r="E176" i="6"/>
  <c r="I175" i="6"/>
  <c r="E174" i="6"/>
  <c r="E173" i="6"/>
  <c r="E172" i="6"/>
  <c r="E171" i="6"/>
  <c r="I170" i="6"/>
  <c r="H170" i="6"/>
  <c r="G170" i="6"/>
  <c r="F170" i="6"/>
  <c r="F169" i="6"/>
  <c r="E169" i="6" s="1"/>
  <c r="E168" i="6"/>
  <c r="E167" i="6"/>
  <c r="E166" i="6"/>
  <c r="I165" i="6"/>
  <c r="H165" i="6"/>
  <c r="G165" i="6"/>
  <c r="E164" i="6"/>
  <c r="E163" i="6"/>
  <c r="E162" i="6"/>
  <c r="E161" i="6"/>
  <c r="I160" i="6"/>
  <c r="H160" i="6"/>
  <c r="G160" i="6"/>
  <c r="F160" i="6"/>
  <c r="E159" i="6"/>
  <c r="E158" i="6"/>
  <c r="E157" i="6"/>
  <c r="E156" i="6"/>
  <c r="I155" i="6"/>
  <c r="H155" i="6"/>
  <c r="G155" i="6"/>
  <c r="F155" i="6"/>
  <c r="F154" i="6"/>
  <c r="E154" i="6" s="1"/>
  <c r="E153" i="6"/>
  <c r="E152" i="6"/>
  <c r="E151" i="6"/>
  <c r="I150" i="6"/>
  <c r="H150" i="6"/>
  <c r="G150" i="6"/>
  <c r="F150" i="6"/>
  <c r="F146" i="6"/>
  <c r="G146" i="6"/>
  <c r="H146" i="6"/>
  <c r="I146" i="6"/>
  <c r="F147" i="6"/>
  <c r="G147" i="6"/>
  <c r="H147" i="6"/>
  <c r="I147" i="6"/>
  <c r="F148" i="6"/>
  <c r="G148" i="6"/>
  <c r="H148" i="6"/>
  <c r="I148" i="6"/>
  <c r="G149" i="6"/>
  <c r="H149" i="6"/>
  <c r="H145" i="6" s="1"/>
  <c r="I149" i="6"/>
  <c r="E143" i="6"/>
  <c r="E142" i="6"/>
  <c r="E141" i="6"/>
  <c r="I140" i="6"/>
  <c r="H140" i="6"/>
  <c r="G140" i="6"/>
  <c r="F140" i="6"/>
  <c r="E139" i="6"/>
  <c r="E138" i="6"/>
  <c r="E137" i="6"/>
  <c r="E136" i="6"/>
  <c r="I135" i="6"/>
  <c r="H135" i="6"/>
  <c r="G135" i="6"/>
  <c r="F135" i="6"/>
  <c r="E134" i="6"/>
  <c r="E133" i="6"/>
  <c r="E132" i="6"/>
  <c r="E131" i="6"/>
  <c r="I130" i="6"/>
  <c r="H130" i="6"/>
  <c r="G130" i="6"/>
  <c r="F130" i="6"/>
  <c r="F129" i="6"/>
  <c r="E129" i="6"/>
  <c r="E128" i="6"/>
  <c r="E127" i="6"/>
  <c r="E126" i="6"/>
  <c r="I125" i="6"/>
  <c r="H125" i="6"/>
  <c r="G125" i="6"/>
  <c r="F125" i="6"/>
  <c r="F123" i="6"/>
  <c r="E123" i="6" s="1"/>
  <c r="E122" i="6"/>
  <c r="E121" i="6"/>
  <c r="I120" i="6"/>
  <c r="H120" i="6"/>
  <c r="G120" i="6"/>
  <c r="G119" i="6"/>
  <c r="F119" i="6"/>
  <c r="E119" i="6" s="1"/>
  <c r="E115" i="6" s="1"/>
  <c r="E118" i="6"/>
  <c r="E117" i="6"/>
  <c r="E116" i="6"/>
  <c r="I115" i="6"/>
  <c r="H115" i="6"/>
  <c r="G115" i="6"/>
  <c r="F115" i="6"/>
  <c r="E114" i="6"/>
  <c r="E113" i="6"/>
  <c r="E112" i="6"/>
  <c r="E111" i="6"/>
  <c r="I110" i="6"/>
  <c r="H110" i="6"/>
  <c r="G110" i="6"/>
  <c r="F110" i="6"/>
  <c r="E109" i="6"/>
  <c r="E108" i="6"/>
  <c r="E107" i="6"/>
  <c r="E106" i="6"/>
  <c r="I105" i="6"/>
  <c r="H105" i="6"/>
  <c r="G105" i="6"/>
  <c r="F105" i="6"/>
  <c r="F104" i="6"/>
  <c r="E104" i="6" s="1"/>
  <c r="E103" i="6"/>
  <c r="E102" i="6"/>
  <c r="E101" i="6"/>
  <c r="I100" i="6"/>
  <c r="H100" i="6"/>
  <c r="G100" i="6"/>
  <c r="F100" i="6"/>
  <c r="G99" i="6"/>
  <c r="F99" i="6"/>
  <c r="E98" i="6"/>
  <c r="E97" i="6"/>
  <c r="E96" i="6"/>
  <c r="I95" i="6"/>
  <c r="H95" i="6"/>
  <c r="G95" i="6"/>
  <c r="F95" i="6"/>
  <c r="E53" i="6"/>
  <c r="E52" i="6"/>
  <c r="E51" i="6"/>
  <c r="I50" i="6"/>
  <c r="H50" i="6"/>
  <c r="G50" i="6"/>
  <c r="F41" i="6"/>
  <c r="G41" i="6"/>
  <c r="H41" i="6"/>
  <c r="I41" i="6"/>
  <c r="F42" i="6"/>
  <c r="G42" i="6"/>
  <c r="H42" i="6"/>
  <c r="I42" i="6"/>
  <c r="F43" i="6"/>
  <c r="G43" i="6"/>
  <c r="H43" i="6"/>
  <c r="I43" i="6"/>
  <c r="G44" i="6"/>
  <c r="H44" i="6"/>
  <c r="I44" i="6"/>
  <c r="G45" i="6"/>
  <c r="H45" i="6"/>
  <c r="I45" i="6"/>
  <c r="E46" i="6"/>
  <c r="E47" i="6"/>
  <c r="E48" i="6"/>
  <c r="F49" i="6"/>
  <c r="F44" i="6" s="1"/>
  <c r="F55" i="6"/>
  <c r="G55" i="6"/>
  <c r="H55" i="6"/>
  <c r="I55" i="6"/>
  <c r="E56" i="6"/>
  <c r="E57" i="6"/>
  <c r="E58" i="6"/>
  <c r="E59" i="6"/>
  <c r="G61" i="6"/>
  <c r="H61" i="6"/>
  <c r="I61" i="6"/>
  <c r="G62" i="6"/>
  <c r="H62" i="6"/>
  <c r="I62" i="6"/>
  <c r="F63" i="6"/>
  <c r="G63" i="6"/>
  <c r="H63" i="6"/>
  <c r="I63" i="6"/>
  <c r="H64" i="6"/>
  <c r="I64" i="6"/>
  <c r="H65" i="6"/>
  <c r="I65" i="6"/>
  <c r="E66" i="6"/>
  <c r="E67" i="6"/>
  <c r="E68" i="6"/>
  <c r="F69" i="6"/>
  <c r="F64" i="6" s="1"/>
  <c r="G69" i="6"/>
  <c r="G64" i="6" s="1"/>
  <c r="F70" i="6"/>
  <c r="G70" i="6"/>
  <c r="H70" i="6"/>
  <c r="I70" i="6"/>
  <c r="E71" i="6"/>
  <c r="E72" i="6"/>
  <c r="E73" i="6"/>
  <c r="E74" i="6"/>
  <c r="F75" i="6"/>
  <c r="G75" i="6"/>
  <c r="H75" i="6"/>
  <c r="I75" i="6"/>
  <c r="E76" i="6"/>
  <c r="E77" i="6"/>
  <c r="E78" i="6"/>
  <c r="E79" i="6"/>
  <c r="F80" i="6"/>
  <c r="G80" i="6"/>
  <c r="H80" i="6"/>
  <c r="I80" i="6"/>
  <c r="E81" i="6"/>
  <c r="E82" i="6"/>
  <c r="E83" i="6"/>
  <c r="E84" i="6"/>
  <c r="G85" i="6"/>
  <c r="H85" i="6"/>
  <c r="I85" i="6"/>
  <c r="E86" i="6"/>
  <c r="F86" i="6"/>
  <c r="F61" i="6" s="1"/>
  <c r="F87" i="6"/>
  <c r="E87" i="6" s="1"/>
  <c r="E88" i="6"/>
  <c r="E89" i="6"/>
  <c r="F91" i="6"/>
  <c r="G91" i="6"/>
  <c r="H91" i="6"/>
  <c r="I91" i="6"/>
  <c r="F92" i="6"/>
  <c r="G92" i="6"/>
  <c r="H92" i="6"/>
  <c r="I92" i="6"/>
  <c r="G93" i="6"/>
  <c r="H93" i="6"/>
  <c r="I93" i="6"/>
  <c r="G94" i="6"/>
  <c r="H94" i="6"/>
  <c r="I94" i="6"/>
  <c r="E11" i="6"/>
  <c r="E12" i="6"/>
  <c r="E13" i="6"/>
  <c r="G19" i="6"/>
  <c r="H19" i="6"/>
  <c r="I19" i="6"/>
  <c r="F21" i="6"/>
  <c r="G21" i="6"/>
  <c r="H21" i="6"/>
  <c r="I21" i="6"/>
  <c r="F22" i="6"/>
  <c r="G22" i="6"/>
  <c r="H22" i="6"/>
  <c r="I22" i="6"/>
  <c r="F23" i="6"/>
  <c r="G23" i="6"/>
  <c r="H23" i="6"/>
  <c r="I23" i="6"/>
  <c r="F24" i="6"/>
  <c r="F20" i="6" s="1"/>
  <c r="G24" i="6"/>
  <c r="G20" i="6" s="1"/>
  <c r="H24" i="6"/>
  <c r="H20" i="6" s="1"/>
  <c r="I24" i="6"/>
  <c r="I20" i="6" s="1"/>
  <c r="G26" i="6"/>
  <c r="H26" i="6"/>
  <c r="I26" i="6"/>
  <c r="G27" i="6"/>
  <c r="H27" i="6"/>
  <c r="I27" i="6"/>
  <c r="G28" i="6"/>
  <c r="H28" i="6"/>
  <c r="I28" i="6"/>
  <c r="G29" i="6"/>
  <c r="G25" i="6" s="1"/>
  <c r="H29" i="6"/>
  <c r="I29" i="6"/>
  <c r="H363" i="6" l="1"/>
  <c r="E99" i="6"/>
  <c r="E160" i="6"/>
  <c r="I25" i="6"/>
  <c r="F85" i="6"/>
  <c r="E80" i="6"/>
  <c r="E75" i="6"/>
  <c r="I60" i="6"/>
  <c r="E100" i="6"/>
  <c r="E150" i="6"/>
  <c r="E230" i="6"/>
  <c r="E240" i="6"/>
  <c r="H364" i="6"/>
  <c r="E569" i="6"/>
  <c r="E565" i="6" s="1"/>
  <c r="H25" i="6"/>
  <c r="E110" i="6"/>
  <c r="E179" i="6"/>
  <c r="G363" i="6"/>
  <c r="E524" i="6"/>
  <c r="I362" i="6"/>
  <c r="E568" i="6"/>
  <c r="F165" i="6"/>
  <c r="I565" i="6"/>
  <c r="F94" i="6"/>
  <c r="E94" i="6" s="1"/>
  <c r="E70" i="6"/>
  <c r="E63" i="6"/>
  <c r="E105" i="6"/>
  <c r="E147" i="6"/>
  <c r="E170" i="6"/>
  <c r="E201" i="6"/>
  <c r="E203" i="6"/>
  <c r="E216" i="6"/>
  <c r="E218" i="6"/>
  <c r="E220" i="6"/>
  <c r="G364" i="6"/>
  <c r="E367" i="6"/>
  <c r="E368" i="6"/>
  <c r="E369" i="6"/>
  <c r="E440" i="6"/>
  <c r="E525" i="6"/>
  <c r="E551" i="6"/>
  <c r="E552" i="6"/>
  <c r="E553" i="6"/>
  <c r="E554" i="6"/>
  <c r="I364" i="6"/>
  <c r="G565" i="6"/>
  <c r="H60" i="6"/>
  <c r="I37" i="6"/>
  <c r="I17" i="6" s="1"/>
  <c r="I7" i="6" s="1"/>
  <c r="I36" i="6"/>
  <c r="E95" i="6"/>
  <c r="E130" i="6"/>
  <c r="F149" i="6"/>
  <c r="F145" i="6" s="1"/>
  <c r="I145" i="6"/>
  <c r="E165" i="6"/>
  <c r="E178" i="6"/>
  <c r="E175" i="6" s="1"/>
  <c r="E202" i="6"/>
  <c r="E217" i="6"/>
  <c r="E225" i="6"/>
  <c r="E439" i="6"/>
  <c r="E521" i="6"/>
  <c r="E520" i="6" s="1"/>
  <c r="E523" i="6"/>
  <c r="G362" i="6"/>
  <c r="E555" i="6"/>
  <c r="E55" i="6"/>
  <c r="E125" i="6"/>
  <c r="E135" i="6"/>
  <c r="E155" i="6"/>
  <c r="E180" i="6"/>
  <c r="E185" i="6"/>
  <c r="E190" i="6"/>
  <c r="I199" i="6"/>
  <c r="E235" i="6"/>
  <c r="E245" i="6"/>
  <c r="F361" i="6"/>
  <c r="H362" i="6"/>
  <c r="E438" i="6"/>
  <c r="E435" i="6" s="1"/>
  <c r="E522" i="6"/>
  <c r="H550" i="6"/>
  <c r="E120" i="6"/>
  <c r="F120" i="6"/>
  <c r="E140" i="6"/>
  <c r="E54" i="6"/>
  <c r="E50" i="6" s="1"/>
  <c r="G360" i="6"/>
  <c r="G365" i="6"/>
  <c r="H435" i="6"/>
  <c r="F520" i="6"/>
  <c r="F550" i="6"/>
  <c r="H361" i="6"/>
  <c r="H360" i="6" s="1"/>
  <c r="F363" i="6"/>
  <c r="E363" i="6" s="1"/>
  <c r="H365" i="6"/>
  <c r="G520" i="6"/>
  <c r="I361" i="6"/>
  <c r="F364" i="6"/>
  <c r="F435" i="6"/>
  <c r="H200" i="6"/>
  <c r="E204" i="6"/>
  <c r="H199" i="6"/>
  <c r="F200" i="6"/>
  <c r="E209" i="6"/>
  <c r="E205" i="6" s="1"/>
  <c r="F215" i="6"/>
  <c r="G197" i="6"/>
  <c r="E197" i="6" s="1"/>
  <c r="G200" i="6"/>
  <c r="G215" i="6"/>
  <c r="F198" i="6"/>
  <c r="E198" i="6" s="1"/>
  <c r="I195" i="6"/>
  <c r="H196" i="6"/>
  <c r="G199" i="6"/>
  <c r="F175" i="6"/>
  <c r="G145" i="6"/>
  <c r="E146" i="6"/>
  <c r="E148" i="6"/>
  <c r="I39" i="6"/>
  <c r="H38" i="6"/>
  <c r="H37" i="6"/>
  <c r="H17" i="6" s="1"/>
  <c r="H7" i="6" s="1"/>
  <c r="H36" i="6"/>
  <c r="G90" i="6"/>
  <c r="E92" i="6"/>
  <c r="I90" i="6"/>
  <c r="G38" i="6"/>
  <c r="G37" i="6"/>
  <c r="G17" i="6" s="1"/>
  <c r="G7" i="6" s="1"/>
  <c r="H90" i="6"/>
  <c r="G36" i="6"/>
  <c r="G40" i="6"/>
  <c r="E64" i="6"/>
  <c r="E61" i="6"/>
  <c r="G60" i="6"/>
  <c r="E44" i="6"/>
  <c r="E85" i="6"/>
  <c r="F36" i="6"/>
  <c r="F45" i="6"/>
  <c r="E42" i="6"/>
  <c r="I38" i="6"/>
  <c r="I18" i="6" s="1"/>
  <c r="I8" i="6" s="1"/>
  <c r="E91" i="6"/>
  <c r="G65" i="6"/>
  <c r="F62" i="6"/>
  <c r="F60" i="6" s="1"/>
  <c r="E49" i="6"/>
  <c r="E45" i="6" s="1"/>
  <c r="E41" i="6"/>
  <c r="F40" i="6"/>
  <c r="G39" i="6"/>
  <c r="H39" i="6"/>
  <c r="F93" i="6"/>
  <c r="E93" i="6" s="1"/>
  <c r="F65" i="6"/>
  <c r="I40" i="6"/>
  <c r="E69" i="6"/>
  <c r="E65" i="6" s="1"/>
  <c r="E43" i="6"/>
  <c r="H40" i="6"/>
  <c r="E23" i="6"/>
  <c r="E22" i="6"/>
  <c r="E21" i="6"/>
  <c r="E24" i="6"/>
  <c r="F195" i="6" l="1"/>
  <c r="E362" i="6"/>
  <c r="I360" i="6"/>
  <c r="E550" i="6"/>
  <c r="E365" i="6"/>
  <c r="E215" i="6"/>
  <c r="E149" i="6"/>
  <c r="E145" i="6" s="1"/>
  <c r="F39" i="6"/>
  <c r="E39" i="6" s="1"/>
  <c r="E200" i="6"/>
  <c r="E364" i="6"/>
  <c r="E361" i="6"/>
  <c r="F360" i="6"/>
  <c r="G195" i="6"/>
  <c r="H195" i="6"/>
  <c r="E199" i="6"/>
  <c r="E196" i="6"/>
  <c r="H18" i="6"/>
  <c r="H8" i="6" s="1"/>
  <c r="I35" i="6"/>
  <c r="G18" i="6"/>
  <c r="G8" i="6" s="1"/>
  <c r="G35" i="6"/>
  <c r="H35" i="6"/>
  <c r="F37" i="6"/>
  <c r="E37" i="6" s="1"/>
  <c r="E62" i="6"/>
  <c r="E60" i="6" s="1"/>
  <c r="F90" i="6"/>
  <c r="E20" i="6"/>
  <c r="E36" i="6"/>
  <c r="E40" i="6"/>
  <c r="E90" i="6"/>
  <c r="F38" i="6"/>
  <c r="E38" i="6" s="1"/>
  <c r="H14" i="6"/>
  <c r="H10" i="6" s="1"/>
  <c r="G16" i="6"/>
  <c r="G6" i="6" s="1"/>
  <c r="I14" i="6"/>
  <c r="E360" i="6" l="1"/>
  <c r="E195" i="6"/>
  <c r="F35" i="6"/>
  <c r="G15" i="6"/>
  <c r="E35" i="6"/>
  <c r="H9" i="6"/>
  <c r="I16" i="6"/>
  <c r="H16" i="6"/>
  <c r="F14" i="6"/>
  <c r="G14" i="6"/>
  <c r="I9" i="6"/>
  <c r="I10" i="6"/>
  <c r="H6" i="6" l="1"/>
  <c r="H5" i="6" s="1"/>
  <c r="H15" i="6"/>
  <c r="I6" i="6"/>
  <c r="I5" i="6" s="1"/>
  <c r="I15" i="6"/>
  <c r="E14" i="6"/>
  <c r="E10" i="6" s="1"/>
  <c r="F10" i="6"/>
  <c r="G10" i="6"/>
  <c r="G9" i="6"/>
  <c r="G5" i="6" s="1"/>
  <c r="P185" i="6" l="1"/>
  <c r="G250" i="6"/>
  <c r="H250" i="6"/>
  <c r="I250" i="6"/>
  <c r="G255" i="6"/>
  <c r="H255" i="6"/>
  <c r="I255" i="6"/>
  <c r="F256" i="6"/>
  <c r="F255" i="6"/>
  <c r="F257" i="6"/>
  <c r="E257" i="6" s="1"/>
  <c r="E255" i="6" s="1"/>
  <c r="F258" i="6"/>
  <c r="E258" i="6"/>
  <c r="F259" i="6"/>
  <c r="E259" i="6" s="1"/>
  <c r="F260" i="6"/>
  <c r="G260" i="6"/>
  <c r="H260" i="6"/>
  <c r="I260" i="6"/>
  <c r="E261" i="6"/>
  <c r="E262" i="6"/>
  <c r="E263" i="6"/>
  <c r="E264" i="6"/>
  <c r="F265" i="6"/>
  <c r="G265" i="6"/>
  <c r="H265" i="6"/>
  <c r="I265" i="6"/>
  <c r="E266" i="6"/>
  <c r="E267" i="6"/>
  <c r="E268" i="6"/>
  <c r="E265" i="6" s="1"/>
  <c r="E269" i="6"/>
  <c r="F270" i="6"/>
  <c r="G270" i="6"/>
  <c r="H270" i="6"/>
  <c r="I270" i="6"/>
  <c r="E271" i="6"/>
  <c r="E272" i="6"/>
  <c r="E273" i="6"/>
  <c r="E274" i="6"/>
  <c r="F275" i="6"/>
  <c r="G275" i="6"/>
  <c r="H275" i="6"/>
  <c r="I275" i="6"/>
  <c r="E276" i="6"/>
  <c r="E277" i="6"/>
  <c r="E275" i="6" s="1"/>
  <c r="E278" i="6"/>
  <c r="E279" i="6"/>
  <c r="F280" i="6"/>
  <c r="G280" i="6"/>
  <c r="H280" i="6"/>
  <c r="I280" i="6"/>
  <c r="E281" i="6"/>
  <c r="E282" i="6"/>
  <c r="E283" i="6"/>
  <c r="E284" i="6"/>
  <c r="F285" i="6"/>
  <c r="G285" i="6"/>
  <c r="H285" i="6"/>
  <c r="I285" i="6"/>
  <c r="E286" i="6"/>
  <c r="E285" i="6" s="1"/>
  <c r="E287" i="6"/>
  <c r="E288" i="6"/>
  <c r="E289" i="6"/>
  <c r="G290" i="6"/>
  <c r="H290" i="6"/>
  <c r="I290" i="6"/>
  <c r="F291" i="6"/>
  <c r="E291" i="6"/>
  <c r="F292" i="6"/>
  <c r="F294" i="6"/>
  <c r="E294" i="6" s="1"/>
  <c r="F295" i="6"/>
  <c r="G295" i="6"/>
  <c r="H295" i="6"/>
  <c r="I295" i="6"/>
  <c r="E296" i="6"/>
  <c r="E297" i="6"/>
  <c r="E298" i="6"/>
  <c r="E299" i="6"/>
  <c r="G300" i="6"/>
  <c r="H300" i="6"/>
  <c r="I300" i="6"/>
  <c r="E301" i="6"/>
  <c r="E302" i="6"/>
  <c r="F303" i="6"/>
  <c r="F300" i="6" s="1"/>
  <c r="E304" i="6"/>
  <c r="F305" i="6"/>
  <c r="G305" i="6"/>
  <c r="H305" i="6"/>
  <c r="I305" i="6"/>
  <c r="E306" i="6"/>
  <c r="E307" i="6"/>
  <c r="E308" i="6"/>
  <c r="E309" i="6"/>
  <c r="F310" i="6"/>
  <c r="G310" i="6"/>
  <c r="H310" i="6"/>
  <c r="I310" i="6"/>
  <c r="E311" i="6"/>
  <c r="E312" i="6"/>
  <c r="E313" i="6"/>
  <c r="E310" i="6" s="1"/>
  <c r="E314" i="6"/>
  <c r="G315" i="6"/>
  <c r="H315" i="6"/>
  <c r="I315" i="6"/>
  <c r="F316" i="6"/>
  <c r="F317" i="6"/>
  <c r="E317" i="6" s="1"/>
  <c r="F318" i="6"/>
  <c r="E318" i="6" s="1"/>
  <c r="F319" i="6"/>
  <c r="E319" i="6" s="1"/>
  <c r="F320" i="6"/>
  <c r="G320" i="6"/>
  <c r="H320" i="6"/>
  <c r="I320" i="6"/>
  <c r="E321" i="6"/>
  <c r="E322" i="6"/>
  <c r="E320" i="6" s="1"/>
  <c r="E323" i="6"/>
  <c r="E324" i="6"/>
  <c r="F325" i="6"/>
  <c r="G325" i="6"/>
  <c r="H325" i="6"/>
  <c r="I325" i="6"/>
  <c r="E326" i="6"/>
  <c r="E327" i="6"/>
  <c r="E328" i="6"/>
  <c r="E329" i="6"/>
  <c r="F330" i="6"/>
  <c r="G330" i="6"/>
  <c r="H330" i="6"/>
  <c r="I330" i="6"/>
  <c r="E331" i="6"/>
  <c r="E332" i="6"/>
  <c r="E333" i="6"/>
  <c r="E330" i="6" s="1"/>
  <c r="E334" i="6"/>
  <c r="E335" i="6"/>
  <c r="F335" i="6"/>
  <c r="G335" i="6"/>
  <c r="H335" i="6"/>
  <c r="I335" i="6"/>
  <c r="G340" i="6"/>
  <c r="H340" i="6"/>
  <c r="I340" i="6"/>
  <c r="F341" i="6"/>
  <c r="E341" i="6"/>
  <c r="F342" i="6"/>
  <c r="F343" i="6"/>
  <c r="F344" i="6"/>
  <c r="E344" i="6"/>
  <c r="F345" i="6"/>
  <c r="G345" i="6"/>
  <c r="H345" i="6"/>
  <c r="I345" i="6"/>
  <c r="E346" i="6"/>
  <c r="E347" i="6"/>
  <c r="E348" i="6"/>
  <c r="E349" i="6"/>
  <c r="F350" i="6"/>
  <c r="G350" i="6"/>
  <c r="H350" i="6"/>
  <c r="I350" i="6"/>
  <c r="E351" i="6"/>
  <c r="E350" i="6" s="1"/>
  <c r="E352" i="6"/>
  <c r="E353" i="6"/>
  <c r="E354" i="6"/>
  <c r="F355" i="6"/>
  <c r="G355" i="6"/>
  <c r="H355" i="6"/>
  <c r="I355" i="6"/>
  <c r="E356" i="6"/>
  <c r="E355" i="6" s="1"/>
  <c r="E357" i="6"/>
  <c r="E358" i="6"/>
  <c r="E359" i="6"/>
  <c r="G571" i="6"/>
  <c r="G31" i="6" s="1"/>
  <c r="H571" i="6"/>
  <c r="H31" i="6" s="1"/>
  <c r="I571" i="6"/>
  <c r="I31" i="6" s="1"/>
  <c r="G572" i="6"/>
  <c r="G32" i="6" s="1"/>
  <c r="H572" i="6"/>
  <c r="H32" i="6" s="1"/>
  <c r="I572" i="6"/>
  <c r="I32" i="6" s="1"/>
  <c r="G573" i="6"/>
  <c r="H573" i="6"/>
  <c r="H570" i="6" s="1"/>
  <c r="I573" i="6"/>
  <c r="G574" i="6"/>
  <c r="H574" i="6"/>
  <c r="I574" i="6"/>
  <c r="G575" i="6"/>
  <c r="H575" i="6"/>
  <c r="I575" i="6"/>
  <c r="F576" i="6"/>
  <c r="F16" i="6" s="1"/>
  <c r="F579" i="6"/>
  <c r="F19" i="6" s="1"/>
  <c r="G580" i="6"/>
  <c r="H580" i="6"/>
  <c r="I580" i="6"/>
  <c r="E581" i="6"/>
  <c r="F582" i="6"/>
  <c r="F577" i="6" s="1"/>
  <c r="F583" i="6"/>
  <c r="E583" i="6" s="1"/>
  <c r="E584" i="6"/>
  <c r="G590" i="6"/>
  <c r="H590" i="6"/>
  <c r="I590" i="6"/>
  <c r="F591" i="6"/>
  <c r="F571" i="6" s="1"/>
  <c r="F592" i="6"/>
  <c r="F593" i="6"/>
  <c r="F594" i="6"/>
  <c r="F595" i="6"/>
  <c r="G595" i="6"/>
  <c r="H595" i="6"/>
  <c r="I595" i="6"/>
  <c r="E596" i="6"/>
  <c r="E597" i="6"/>
  <c r="E592" i="6" s="1"/>
  <c r="E598" i="6"/>
  <c r="E593" i="6" s="1"/>
  <c r="E599" i="6"/>
  <c r="E594" i="6" s="1"/>
  <c r="E591" i="6"/>
  <c r="E260" i="6"/>
  <c r="E342" i="6"/>
  <c r="E316" i="6"/>
  <c r="E343" i="6"/>
  <c r="F340" i="6"/>
  <c r="E292" i="6"/>
  <c r="E256" i="6"/>
  <c r="F251" i="6"/>
  <c r="E251" i="6" s="1"/>
  <c r="F293" i="6" l="1"/>
  <c r="F290" i="6" s="1"/>
  <c r="E340" i="6"/>
  <c r="E576" i="6"/>
  <c r="F590" i="6"/>
  <c r="E325" i="6"/>
  <c r="E305" i="6"/>
  <c r="E280" i="6"/>
  <c r="E303" i="6"/>
  <c r="E300" i="6" s="1"/>
  <c r="E345" i="6"/>
  <c r="E315" i="6"/>
  <c r="E270" i="6"/>
  <c r="F252" i="6"/>
  <c r="E252" i="6" s="1"/>
  <c r="F578" i="6"/>
  <c r="F18" i="6" s="1"/>
  <c r="E295" i="6"/>
  <c r="E571" i="6"/>
  <c r="F17" i="6"/>
  <c r="F15" i="6" s="1"/>
  <c r="E577" i="6"/>
  <c r="F572" i="6"/>
  <c r="E572" i="6" s="1"/>
  <c r="F575" i="6"/>
  <c r="E590" i="6"/>
  <c r="E18" i="6"/>
  <c r="E579" i="6"/>
  <c r="G570" i="6"/>
  <c r="F580" i="6"/>
  <c r="E582" i="6"/>
  <c r="E580" i="6" s="1"/>
  <c r="E16" i="6"/>
  <c r="I564" i="6"/>
  <c r="I34" i="6"/>
  <c r="I30" i="6" s="1"/>
  <c r="H563" i="6"/>
  <c r="H33" i="6"/>
  <c r="F253" i="6"/>
  <c r="E19" i="6"/>
  <c r="I563" i="6"/>
  <c r="I33" i="6"/>
  <c r="E595" i="6"/>
  <c r="E578" i="6"/>
  <c r="H564" i="6"/>
  <c r="H34" i="6"/>
  <c r="H30" i="6" s="1"/>
  <c r="G563" i="6"/>
  <c r="E563" i="6" s="1"/>
  <c r="G33" i="6"/>
  <c r="E293" i="6"/>
  <c r="E290" i="6" s="1"/>
  <c r="F27" i="6"/>
  <c r="E27" i="6" s="1"/>
  <c r="F315" i="6"/>
  <c r="F26" i="6"/>
  <c r="E26" i="6" s="1"/>
  <c r="F31" i="6"/>
  <c r="E31" i="6" s="1"/>
  <c r="F574" i="6"/>
  <c r="E574" i="6" s="1"/>
  <c r="I570" i="6"/>
  <c r="F254" i="6"/>
  <c r="F573" i="6"/>
  <c r="E573" i="6" s="1"/>
  <c r="G564" i="6"/>
  <c r="G34" i="6"/>
  <c r="G30" i="6" s="1"/>
  <c r="F32" i="6" l="1"/>
  <c r="E32" i="6" s="1"/>
  <c r="F29" i="6"/>
  <c r="F34" i="6"/>
  <c r="E254" i="6"/>
  <c r="F250" i="6"/>
  <c r="F570" i="6"/>
  <c r="F7" i="6"/>
  <c r="E7" i="6" s="1"/>
  <c r="E17" i="6"/>
  <c r="E15" i="6" s="1"/>
  <c r="E564" i="6"/>
  <c r="E560" i="6" s="1"/>
  <c r="G560" i="6"/>
  <c r="H560" i="6"/>
  <c r="F28" i="6"/>
  <c r="F33" i="6"/>
  <c r="E33" i="6" s="1"/>
  <c r="E253" i="6"/>
  <c r="I560" i="6"/>
  <c r="E570" i="6"/>
  <c r="F6" i="6"/>
  <c r="E575" i="6"/>
  <c r="E250" i="6" l="1"/>
  <c r="E28" i="6"/>
  <c r="F8" i="6"/>
  <c r="E8" i="6" s="1"/>
  <c r="F30" i="6"/>
  <c r="E34" i="6"/>
  <c r="E30" i="6" s="1"/>
  <c r="E6" i="6"/>
  <c r="E29" i="6"/>
  <c r="E25" i="6" s="1"/>
  <c r="F25" i="6"/>
  <c r="F9" i="6"/>
  <c r="E9" i="6" s="1"/>
  <c r="E5" i="6" l="1"/>
  <c r="F5" i="6"/>
</calcChain>
</file>

<file path=xl/sharedStrings.xml><?xml version="1.0" encoding="utf-8"?>
<sst xmlns="http://schemas.openxmlformats.org/spreadsheetml/2006/main" count="692" uniqueCount="396">
  <si>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</si>
  <si>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</si>
  <si>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 xml:space="preserve">Обеспечение ведения Реестра субъектов малого и среднего предпринимательства рыбохозяйственного комплекса Мурманской области - получателей поддержки </t>
  </si>
  <si>
    <t>Создание и развитие рыбохозяйственного кластера в Мурманской области</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</si>
  <si>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</si>
  <si>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4.3.2.</t>
  </si>
  <si>
    <t>Основное мероприятие 4. Проведение мониторинга состояния рыбопромышленного комплекса</t>
  </si>
  <si>
    <t>Мониторинг цен производителей рыбной продукции Мурманской области</t>
  </si>
  <si>
    <t xml:space="preserve">Мониторинг объектов производства (выращивания) и реализации продукции промышленного рыбоводства </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</si>
  <si>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</si>
  <si>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Предоставление не менее 1 гранта ежегодно в целях создания и развития семейных животноводческих ферм.</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</si>
  <si>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</si>
  <si>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Мониторинг реализации мероприятий, осуществляемых в рыбохозяйственном комплексе региона</t>
  </si>
  <si>
    <t>Мониторинг социально-экономического положения градо- и поселкообразующих организаций рыбохозяйственного комплекса</t>
  </si>
  <si>
    <t>4.4.</t>
  </si>
  <si>
    <t>4.4.1.</t>
  </si>
  <si>
    <t>Основное мероприятие 5. Осуществление государственной поддержки субъектов аквакультуры</t>
  </si>
  <si>
    <t xml:space="preserve">Проведение комплекса посевных, уборочных работ </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</si>
  <si>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</si>
  <si>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</si>
  <si>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Осуществление организационного и технического обеспечения деятельности рабочей группы по развитию аквакультуры Мурманской области</t>
  </si>
  <si>
    <t>4.4.2.</t>
  </si>
  <si>
    <t xml:space="preserve">Осуществление мероприятий по искусственному воспроизводству ценных видов водных биоресурсов </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</si>
  <si>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</si>
  <si>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</si>
  <si>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</si>
  <si>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5.2.</t>
  </si>
  <si>
    <t>5.2.1.</t>
  </si>
  <si>
    <t>Обеспечение реализации государственных функций и предоставления государственных услуг Комитетом по ветеринарии Мурманской области</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</si>
  <si>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</si>
  <si>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</si>
  <si>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МРСХ МО</t>
  </si>
  <si>
    <t>2.3.</t>
  </si>
  <si>
    <t xml:space="preserve">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 </t>
  </si>
  <si>
    <t>Субсидия на поддержку северного оленеводства</t>
  </si>
  <si>
    <t>Увеличение уставного фонда государственного областного унитарного предприятия (племенной репродуктор)  "Тулома"</t>
  </si>
  <si>
    <t xml:space="preserve">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 </t>
  </si>
  <si>
    <t>Субсидия на развитие племенного животноводства</t>
  </si>
  <si>
    <t>Минстрой МО, ГОУСП "Тулома"</t>
  </si>
  <si>
    <t>Гранты на развитие семейных животноводческих ферм на базе крестьянских (фермерских) хозяйств</t>
  </si>
  <si>
    <t>1.2.</t>
  </si>
  <si>
    <t>1.2.1.</t>
  </si>
  <si>
    <t>1.2.2.</t>
  </si>
  <si>
    <t>Количество предприятий АПК, направивших специалистов на обучение</t>
  </si>
  <si>
    <t>1.2.3.</t>
  </si>
  <si>
    <t>1.2.4.</t>
  </si>
  <si>
    <t>1.3.</t>
  </si>
  <si>
    <t>1.3.1.</t>
  </si>
  <si>
    <t>1.3.2.</t>
  </si>
  <si>
    <t>1.3.3.</t>
  </si>
  <si>
    <t>1.3.4.</t>
  </si>
  <si>
    <t>1.3.5.</t>
  </si>
  <si>
    <t>1.3.6.</t>
  </si>
  <si>
    <t>1.3.7.</t>
  </si>
  <si>
    <t>1.3.8.</t>
  </si>
  <si>
    <t>1.4.</t>
  </si>
  <si>
    <t>1.4.1.</t>
  </si>
  <si>
    <t>1.4.2.</t>
  </si>
  <si>
    <t>1.4.3.</t>
  </si>
  <si>
    <t>1.4.4.</t>
  </si>
  <si>
    <t>1.4.5.</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</si>
  <si>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</si>
  <si>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</si>
  <si>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2.2.1.</t>
  </si>
  <si>
    <t>2.2.2.</t>
  </si>
  <si>
    <t>2.2.3.</t>
  </si>
  <si>
    <t>3.1.2.</t>
  </si>
  <si>
    <t>3.1.3.</t>
  </si>
  <si>
    <t>3.1.4.</t>
  </si>
  <si>
    <t>3.1.5.</t>
  </si>
  <si>
    <t>3.1.6.</t>
  </si>
  <si>
    <t>3.2.2.</t>
  </si>
  <si>
    <t>3.2.3.</t>
  </si>
  <si>
    <t>3.2.4.</t>
  </si>
  <si>
    <t>3.3.</t>
  </si>
  <si>
    <t>3.3.1.</t>
  </si>
  <si>
    <t>3.3.2.</t>
  </si>
  <si>
    <t>3.3.4.</t>
  </si>
  <si>
    <t>3.4.</t>
  </si>
  <si>
    <t>3.4.1.</t>
  </si>
  <si>
    <t>3.4.2.</t>
  </si>
  <si>
    <t>3.4.3.</t>
  </si>
  <si>
    <t>4.1.2.</t>
  </si>
  <si>
    <t>4.1.3.</t>
  </si>
  <si>
    <t>4.1.4.</t>
  </si>
  <si>
    <t>4.1.5.</t>
  </si>
  <si>
    <t>4.1.6.</t>
  </si>
  <si>
    <t>4.1.7.</t>
  </si>
  <si>
    <t>4.1.8.</t>
  </si>
  <si>
    <t>4.1.9.</t>
  </si>
  <si>
    <t>4.1.10.</t>
  </si>
  <si>
    <t>4.1.11.</t>
  </si>
  <si>
    <t>4.1.12.</t>
  </si>
  <si>
    <t>4.2.2.</t>
  </si>
  <si>
    <t>4.3.3.</t>
  </si>
  <si>
    <t>4.3.4.</t>
  </si>
  <si>
    <t>4.3.5.</t>
  </si>
  <si>
    <t>4.3.6.</t>
  </si>
  <si>
    <t>4.4.3.</t>
  </si>
  <si>
    <t>4.4.4.</t>
  </si>
  <si>
    <t>4.4.5.</t>
  </si>
  <si>
    <t>4.4.6.</t>
  </si>
  <si>
    <t>4.5.</t>
  </si>
  <si>
    <t>4.5.1.</t>
  </si>
  <si>
    <t>4.5.2.</t>
  </si>
  <si>
    <t>4.5.3.</t>
  </si>
  <si>
    <t>4.5.4.</t>
  </si>
  <si>
    <t>4.6.</t>
  </si>
  <si>
    <t>4.6.1.</t>
  </si>
  <si>
    <t>Основное мероприятие 2. Обеспечение реализации государственных функций и оказания государственных услуг в сфере ветеринарии</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</si>
  <si>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</si>
  <si>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</si>
  <si>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</si>
  <si>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</si>
  <si>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Рассмотрение документов пользователей. Заключение договора/внесения в него изменений</t>
  </si>
  <si>
    <t>Распределение квот добычи водных биоресурсов в соответствии с заключенными договорами на доли квот для осуществления прибрежного рыболовства в объеме не менее 800 тонн</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</si>
  <si>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</si>
  <si>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</si>
  <si>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</si>
  <si>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</si>
  <si>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</si>
  <si>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</si>
  <si>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1.2.5.</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</si>
  <si>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приравненные к ним местности (несофинансируемая часть)</t>
  </si>
  <si>
    <t xml:space="preserve">Субсидия на оказание несвязанной поддержки сельскохозяйственным товаропроизводителям в области растениеводства (софинансируемая из федерального бюджета) </t>
  </si>
  <si>
    <t>Субсидия на оказание несвязанной поддержки сельскохозяйственным товаропроизводителям в области растениеводства (несофинансируемая часть)</t>
  </si>
  <si>
    <t>Создание 3 единиц новых КФХ ежегодно.</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</si>
  <si>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</si>
  <si>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</si>
  <si>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</si>
  <si>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</si>
  <si>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 xml:space="preserve">Рассмотрение документов, предоставленных предприятиями аквакультуры, на предмет соблюдения условий, целей и порядка субсидирования </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</si>
  <si>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</si>
  <si>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</si>
  <si>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Организация работы по направлению на обучение граждан в целях подготовки квалифицированных кадров для предприятий АПК региона</t>
  </si>
  <si>
    <t>2.3.1.</t>
  </si>
  <si>
    <t>Строительство сельского дома культуры в селе Варзуга</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</si>
  <si>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</si>
  <si>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</si>
  <si>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 xml:space="preserve"> № п/п</t>
  </si>
  <si>
    <t>Государственная программа, подпрограмма, основное мероприятие, мероприятие</t>
  </si>
  <si>
    <t xml:space="preserve"> Срок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</si>
  <si>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</si>
  <si>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</si>
  <si>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</si>
  <si>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По годам реализации</t>
  </si>
  <si>
    <t>Всего</t>
  </si>
  <si>
    <t>ОБ</t>
  </si>
  <si>
    <t>ФБ</t>
  </si>
  <si>
    <t>МБ</t>
  </si>
  <si>
    <t>ВБС</t>
  </si>
  <si>
    <t>1.</t>
  </si>
  <si>
    <t xml:space="preserve">Подпрограмма 1 "Развитие агропромышленного комплекса"
</t>
  </si>
  <si>
    <t>1.1.1.</t>
  </si>
  <si>
    <t xml:space="preserve">Основное мероприятие. 1. Модернизация производства в агропромышленном комплексе
</t>
  </si>
  <si>
    <t>Проведение очистки береговой полосы водных объектов рыбохозяйственного значения от мусора, протяженностью не менее 10 км в год</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</si>
  <si>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</si>
  <si>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</si>
  <si>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</si>
  <si>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1.1.2.</t>
  </si>
  <si>
    <t xml:space="preserve">Основное мероприятие 2. Развитие растениеводства (кормопроизводства)
</t>
  </si>
  <si>
    <t xml:space="preserve">Основное мероприятие 3. Развитие животноводства, переработки и реализации продукции животноводства 
</t>
  </si>
  <si>
    <t>Ежегодное сохранение поголовья северных оленей в сельскохозяйственных организациях, КФХ и ИП на уровне не менее предыдущего периода</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</si>
  <si>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</si>
  <si>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 xml:space="preserve">Подготовка и предоставление в уполномоченный орган Мурманской области в сфере развития предпринимательства информации о субъектах малого и среднего предпринимательства рыбохозяйственного комплекса Мурманской области - получателях поддержки </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</si>
  <si>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</si>
  <si>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</si>
  <si>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 xml:space="preserve">Сохранение поголовья коров в субсидируемых хозяйствах на уровне предыдущего периода </t>
  </si>
  <si>
    <t>Субсидия на поддержку звероводства</t>
  </si>
  <si>
    <t>1.1.4.</t>
  </si>
  <si>
    <t xml:space="preserve">Основное мероприятие 4. Поддержка малых форм хозяйствования 
</t>
  </si>
  <si>
    <t>Субсидия на компенсацию части затрат на приобретение молодняка крупного рогатого скота для откорма</t>
  </si>
  <si>
    <t>Субсидия на возмещение части процентной ставки по долгосрочным, среднесрочным и краткосрочным кредитам, взятым малыми формами хозяйствования</t>
  </si>
  <si>
    <t>Гранты на создание и развитие крестьянских (фермерских) хозяйств и (или) единовременная помощь на бытовое обустройство</t>
  </si>
  <si>
    <t>2.</t>
  </si>
  <si>
    <t>2.1.</t>
  </si>
  <si>
    <t>2.1.1.</t>
  </si>
  <si>
    <t>3.</t>
  </si>
  <si>
    <t>Подпрограмма 3 "Развитие государственной ветеринарной службы Мурманской области"</t>
  </si>
  <si>
    <t>Комитет по ветеринарии МО</t>
  </si>
  <si>
    <t>3.1.</t>
  </si>
  <si>
    <t>3.1.1.</t>
  </si>
  <si>
    <t>Доля устраненных нарушений ветеринарного законодательства в сфере предупреждения карантинных болезней и оборота продукции животного происхождения</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</si>
  <si>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</si>
  <si>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</si>
  <si>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</si>
  <si>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</si>
  <si>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 xml:space="preserve">Основное мероприятие 3. Обеспечение содействия  подготовке квалифицированных кадров для предприятий АПК региона.
</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</si>
  <si>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</si>
  <si>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МРСХ МО, предприятия АПК, КФХ, кооперативы</t>
  </si>
  <si>
    <t>Реализация 9 единиц проектов местных инициатив граждан, проживающих в сельской местности, получивших грантовую поддержку.</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</si>
  <si>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</si>
  <si>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 xml:space="preserve">Осуществление рыбохозяйственных мероприятий в целях сохранения водных биологических ресурсов </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</si>
  <si>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</si>
  <si>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</si>
  <si>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</si>
  <si>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</si>
  <si>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</si>
  <si>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</si>
  <si>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</si>
  <si>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</si>
  <si>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</si>
  <si>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</si>
  <si>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3.2.</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</si>
  <si>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</si>
  <si>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</si>
  <si>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</si>
  <si>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</si>
  <si>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Осуществление социальной поддержки ветеринарных специалистов,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</si>
  <si>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</si>
  <si>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</si>
  <si>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</si>
  <si>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</si>
  <si>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2017-2018</t>
  </si>
  <si>
    <t xml:space="preserve">Основное мероприятие 1. Улучшение жилищных условий граждан, проживающих в сельской местности
</t>
  </si>
  <si>
    <t>Осуществление текущего ремонта сибиреязвенных скотомогильников и текущего, капитального ремонта объектов недвижимости</t>
  </si>
  <si>
    <t>Субсидия на повышение продуктивности в молочном скотоводстве (несофинансируемая часть)</t>
  </si>
  <si>
    <t>1.3.9.</t>
  </si>
  <si>
    <t>3.3.3.</t>
  </si>
  <si>
    <t>2.1.2.</t>
  </si>
  <si>
    <t>Ввод (приобретение) жилья для граждан, проживающих в сельской местности (софинансируемая часть)</t>
  </si>
  <si>
    <t>Ввод (приобретение) жилья для граждан, проживающих в сельской местности (несофинансируемая часть)</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</si>
  <si>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</si>
  <si>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</si>
  <si>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</si>
  <si>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1.1.</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</si>
  <si>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</si>
  <si>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</si>
  <si>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</si>
  <si>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</si>
  <si>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</si>
  <si>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</si>
  <si>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2017-2020</t>
  </si>
  <si>
    <t>Субсидия на возмещение части затрат на восстановление внутрихозяйственных мелиоративных систем</t>
  </si>
  <si>
    <t xml:space="preserve">Субсидия на повышение продуктивности в молочном скотоводстве (софинансируемая часть из федерального бюджета) </t>
  </si>
  <si>
    <t>Строительство спортивной площадки (ул. Школьная, с. Тулома)</t>
  </si>
  <si>
    <t>Строительство очистных сооружений (сельхозтоваропроизводитель ГОУСП "Тулома")</t>
  </si>
  <si>
    <t>Грантовая поддержка местных инициатив граждан, проживающих в сельской местности</t>
  </si>
  <si>
    <t>4.</t>
  </si>
  <si>
    <t>4.1.</t>
  </si>
  <si>
    <t>4.1.1.</t>
  </si>
  <si>
    <t>Подготовка предложений по объемам квот добычи водных биоресурсов для прибрежного рыболовства</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</si>
  <si>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</si>
  <si>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Согласование перечня рыбопромысловых участков Мурманской области и направление его на утверждение в Правительство Мурманской области</t>
  </si>
  <si>
    <t>Осуществление организационного и технического обеспечения деятельности Территориального рыбохозяйственного совета Мурманской области</t>
  </si>
  <si>
    <t>Заключение договоров на доли квот добычи водных биоресурсов для осуществления прибрежного рыболовства и внесение в них изменений</t>
  </si>
  <si>
    <t>Распределение квот добычи водных биоресурсов для осуществления прибрежного рыболовства</t>
  </si>
  <si>
    <t>Выделение пользователям квот (объемов) водных биоресурсов для осуществления промышленного рыболовства в пресноводных объектах области</t>
  </si>
  <si>
    <t>Подпрограмма 4 «Развитие рыбохозяйственного комплекса»</t>
  </si>
  <si>
    <t>Обеспечение работы Территориального рыбохозяйственного совета Мурманской области; проведение не менее 1 заседания в год</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</si>
  <si>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</si>
  <si>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1. Число действующих субъектов аквакультуры, охваченных мониторингом показателей объема производства и реализации продукции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</si>
  <si>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</si>
  <si>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</si>
  <si>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Основное мероприятие 6. Осуществление мер по сохранению и пополнению запасов водных биоресурсов</t>
  </si>
  <si>
    <t>Стимулирование разведения племенных животных, а также производства и использования племенной продукции (материала) в селекционных целях</t>
  </si>
  <si>
    <t>Подготовка предложений по определению общих допустимых уловов применительно к квотам добычи водных биоресурсов</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</si>
  <si>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</si>
  <si>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</si>
  <si>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4.2.</t>
  </si>
  <si>
    <t>4.2.1.</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</si>
  <si>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</si>
  <si>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4.3.</t>
  </si>
  <si>
    <t>4.3.1.</t>
  </si>
  <si>
    <t>Основное мероприятие 3. Содействие в улучшении инвестиционного климата для субъектов рыбохозяйственного комплекса</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</si>
  <si>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</si>
  <si>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Мониторинг реализации инвестиционных проектов по развитию рыбохозяйственного комплекса на территории Мурманской области</t>
  </si>
  <si>
    <t>Основное мероприятие 2. Оказание государственной поддержки предприятиям региона, осуществляющим береговую переработку водных биоресурсов</t>
  </si>
  <si>
    <t>Предоставление 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поп переработке водных биоресурсов</t>
  </si>
  <si>
    <t>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</si>
  <si>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5.1.2.</t>
  </si>
  <si>
    <t>Участие в формировании программы развития производственно-пищевого кластера</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</si>
  <si>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</si>
  <si>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</si>
  <si>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4.1.13.</t>
  </si>
  <si>
    <t>2019-2020</t>
  </si>
  <si>
    <t>1.5.</t>
  </si>
  <si>
    <t>1.5.1.</t>
  </si>
  <si>
    <t>1.5.2.</t>
  </si>
  <si>
    <t>1.5.3.</t>
  </si>
  <si>
    <t>Грант "Агростартап"</t>
  </si>
  <si>
    <t xml:space="preserve">Подпрограмма 2 "Комплексное развитие сельских территорий"
</t>
  </si>
  <si>
    <t>2017-2019</t>
  </si>
  <si>
    <t>4.5.5.</t>
  </si>
  <si>
    <t xml:space="preserve">Субсидия на оказание финансовой помощи государственным областным унитарным сельскохозяйственным предприятиям Мурманской области в целях предупреждения банкротства и восстановления платежеспособности </t>
  </si>
  <si>
    <t>Строительство канализационной насосной станции с напорным коллектором в сельском населенном пункте 25 км железной дороги Мончегорск-Оленья</t>
  </si>
  <si>
    <t>2.2.4.</t>
  </si>
  <si>
    <t>Количество областных унитарных  сельскохозяйственные предприятий Мурманской области, находящихся в стадии  банкротства на конец отчетного периода - 0 ед.</t>
  </si>
  <si>
    <t>Предоставление в пользование рыболовных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</si>
  <si>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4.7.</t>
  </si>
  <si>
    <t>Региональный проект «Экспорт продукции АПК»</t>
  </si>
  <si>
    <t>Субсидии сельскохозяйственным товаропроизводителям на возмещение части затрат на уплату страховых премий, начисленных по договорам сельскохозяйственного страхования товарной аквакультуры (товарного рыбоводства)</t>
  </si>
  <si>
    <t xml:space="preserve">Выделение пользователям квот (объемов) водных биоресурсов для осуществления любительского и спортивного рыболовства </t>
  </si>
  <si>
    <t>Финансовое обеспечение реализации 16 функций Комитета по ветеринарии МО
 и предоставления 6 государственных услуг, оказываемых Комитетом по ветеринарии МО</t>
  </si>
  <si>
    <t>Проведение предварительных совещаний для обсуждения вопросов формирования программы развития производственно-пищевого кластера. Предоставление статистических и информационно-аналитических материалов основному разработчику программы развития производственно-пищевого кластера</t>
  </si>
  <si>
    <t>МРСХ МО, МИРП МО</t>
  </si>
  <si>
    <t>МРСХ МО, Комитет по ветеринарии МО, МИРП МО</t>
  </si>
  <si>
    <t>МИРП МО, КФХ</t>
  </si>
  <si>
    <t xml:space="preserve">Объем экспорта рыбы и морепродуктов </t>
  </si>
  <si>
    <t>МИРП МО, Мурманский филиал ФГБУ "Главрыбвод"</t>
  </si>
  <si>
    <t xml:space="preserve">МИРП МО, научные организации, предприятия аквакультуры </t>
  </si>
  <si>
    <t>Объем выпуска ценных видов водных биоресурсов в естественные водоемы</t>
  </si>
  <si>
    <t>МИРП МО</t>
  </si>
  <si>
    <t xml:space="preserve">Предоставление субсидии не менее 1 рыбоводному хозяйству на возмещение части затрат на уплату страховой премии по договору сельскохозяйственного страхования объектов аквакультуры </t>
  </si>
  <si>
    <t xml:space="preserve">Всего
</t>
  </si>
  <si>
    <t>МИРП МО, предприятия аквакультуры Мурманской области</t>
  </si>
  <si>
    <t>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4. Доля застрахованного объема производства объектов товарной аквакультуры (товарного рыбоводства) в общем объеме производства объектов товарной аквакультуры (товарного рыбоводства).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4. Доля застрахованного объема производства объектов товарной аквакультуры (товарного рыбоводства) в общем объеме производства объектов товарной аквакультуры (товарного рыбоводства)</t>
  </si>
  <si>
    <t>МИРП МО, предприятия рыбохозяйственного комплекса Мурманской области и их некоммерческие объединения</t>
  </si>
  <si>
    <t>Продвижение на рынке продукции рыбной промышленности области</t>
  </si>
  <si>
    <t xml:space="preserve">МИРП МО, предприятия рыбохозяйственного комплекса Мурманской области </t>
  </si>
  <si>
    <t>Осуществление взаимодействия с организациями рыбохозяйственного комплекса региона и Центром кластерного развития Мурманской области по вопросу формирования концепции рыбохозяйственного кластера</t>
  </si>
  <si>
    <t>1. Объем введенных мощностей на объектах береговой рыбопереработки, построенных (реконструированных, модернизированных) с государственной поддержкой.
2.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t>
  </si>
  <si>
    <t>МИРП МО, рыбоперерабатывающие предприятия Мурманской области</t>
  </si>
  <si>
    <t>МИРП МО, представители коренных малочисленных народов Севера (саами) и их общины</t>
  </si>
  <si>
    <t>МИРП МО, ФГБНУ "ПИНРО"</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</si>
  <si>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 обеспечение распределения между пользователями квот добычи анадромных видов рыб в объеме не менее 80 тонн в год</t>
  </si>
  <si>
    <t>МИРП МО, рыбодобывающие предприятия Мурманской области</t>
  </si>
  <si>
    <t>МИРП МО, рыбодобывающие предприятия Мурманской области, представители коренных малочисленных народов Севера (саами) и их общины</t>
  </si>
  <si>
    <t>Проведение не менее 1 конкурса в год; заключение по итогам конкурса договоров о предоставлении рыболовных участков</t>
  </si>
  <si>
    <t>Подготовка и направление в федеральный орган исполнительной власти в области рыболовства и бассейновый научно-промысловый совет соответствующих предложений</t>
  </si>
  <si>
    <t>МИРП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</si>
  <si>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1. Количество сформированных рыболовных участков (нарастающим итогом).
2. Объем предоставленных в пользование водных биоресурсов
3. Протяженность береговой полосы водных объектов рыбохозяйственного значения, на которой выполнены рыбохозяйственные мероприятия (нарастающим итогом)</t>
  </si>
  <si>
    <t>МИРП МО, предприятия рыбохозяйственного комплекса Мурманской области</t>
  </si>
  <si>
    <t>Ежегодное проведение проверок исполнения ОМСУ переданных государственных полномочий по отлову и содержанию животных без владельцев в соответствии с утвержденным планом</t>
  </si>
  <si>
    <t>Организация ОМСУ мероприятий по обращению с животными без владельцев</t>
  </si>
  <si>
    <t>Организация осуществления органами местного самоуправления государственных полномочий по отлову и содержанию животных без владельцев (субвенция бюджетам муниципальных образований)</t>
  </si>
  <si>
    <t>Обеспечение ОМСУ проведения мероприятий по обращению с животными без владельцев</t>
  </si>
  <si>
    <t xml:space="preserve">Отлов и содержание животных без владельцев (субвенция бюджетам муниципальных образований) </t>
  </si>
  <si>
    <t xml:space="preserve">1. Количество отловленных животных без владельцев (в 2017-2019 годах).
2. Количество граждан, обратившихся в учреждения здравоохранения в связи с нападениями и укусами животных (с 2020 года).
3. Доля укусов граждан животными без владельцев в общем количестве граждан, подвергшихся укусам 
животных (с 2020 года). 
</t>
  </si>
  <si>
    <t>Основное мероприятие 4. Обращение с животными без владельцев</t>
  </si>
  <si>
    <t>1. Количество случаев возникновения очагов особо опасных болезней животных.
2. Доля зданий, подлежащих текущему или капитальному ремонту, в общем количестве зданий государственной ветеринарной службы</t>
  </si>
  <si>
    <t>1. Доля выявленной некачественной и опасной пищевой продукции животного происхождения при проведении ветеринарно-санитарной экспертизы.
2. Темп роста/снижения числа случаев возникновения заразных болезней животных (к предыдущему году).
3. Количество животных (птиц), подвергнутых плановым профилактическим вакцинациям против особо опасных болезней животных и болезней, общих для человека и животных (птиц).
4. Количество животных, подвергнутых диагностическим исследованиям на особо опасные болезни животных (птиц) и болезни, общие для человека и животных (птиц)</t>
  </si>
  <si>
    <t>Регистрация в установленные сроки ветеринарных специалистов, осуществляющих предпринимательскую деятельность</t>
  </si>
  <si>
    <t>МРСХ МО, МИРП МО,           
предприятия АПК</t>
  </si>
  <si>
    <t>Количество абитуриентов направленных на обучение от Мурманской области не мене 2-х человек ежегодно</t>
  </si>
  <si>
    <t>МИРП МО,  Минстрой МО, администрация г. Мончегорск</t>
  </si>
  <si>
    <t>Строительство канализационной насосной станции с напорным коллектором в сельском населенном пункте 25 км железной дороги Мончегорск-Оленья в 2020-2021 год</t>
  </si>
  <si>
    <t xml:space="preserve">
МРСХ МО, администрация сельского поселения Тулома Кольского района </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</si>
  <si>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в 2018 году, строительство в 2019 году</t>
  </si>
  <si>
    <t xml:space="preserve"> МРСХ МО, Минстрой МО, Комитет по культуре и искусству МО,                   
администрация муниципального образования сельское поселение Варзуга Терского района </t>
  </si>
  <si>
    <t xml:space="preserve">Строительство сельского дома культуры в селе Варзуга на 200 мест, ввод в эксплуатацию в 2018 году </t>
  </si>
  <si>
    <t>МРСХ МО,   
администрации сельских муниципальных образований МО</t>
  </si>
  <si>
    <t>МРСХ МО МИРП МО, Минстрой МО, Комитет по культуре и искусству МО,
администрации сельских муниципальных образований МО</t>
  </si>
  <si>
    <t>1. Прирост сельского населения, обеспеченного учреждениями культурно-досугового типа, к уровню 2016 года (нарастающим итогом). 2. Количество реализованных проектов местных инициатив граждан, проживающих в сельской местности, получивших грантовую поддержку. 3.  Количество строящихся в рамках программы объектов.</t>
  </si>
  <si>
    <t>МРСХ МО, МИРП МО,
администрации сельских муниципальных образований МО</t>
  </si>
  <si>
    <t>Количество  семей, улучшивших жилищные условия в рамках реализации мероприятий подпрограммы не менее 2-х ежегодно</t>
  </si>
  <si>
    <t xml:space="preserve">1. Ввод (приобретение) жилья для граждан, проживающих в сельской местности, в том числе для молодых семей и молодых специалистов.
2. Ввод (приобретение) жилья для молодых семей и молодых специалистов, проживающих в сельской местности
3. Ввод (приобретение) жилья для граждан, проживающих в сельской местности
</t>
  </si>
  <si>
    <t>МРСХ МО, МИРП МО, Минстрой МО, Комитет по культуре и искусству МО,
администрации сельских муниципальных образований МО,
организации АПК</t>
  </si>
  <si>
    <t>МРСХ МО,МИРП МО, КФХ</t>
  </si>
  <si>
    <t>Количество работников, зарегистрированных в Пенсионном фонде РФ, ФСС РФ, принятых КФХ в году получения грантов «Агростартап». 2019 год - 4 человека, 2020 год - 2 человека.</t>
  </si>
  <si>
    <t xml:space="preserve">Количество вновь созданных субъектов МСП в сельском хозяйстве (КФХ). 2019 год - 2 единицы, 2020 год - 1 единица.   </t>
  </si>
  <si>
    <t>Субсидия на финансовое обеспечение
затрат, связанных с осуществлением  текущей  деятельности  центра компетенций в сфере сельскохозяйственной кооперации и поддержки фермеров Мурманской области  (несофинансироуемая часть)</t>
  </si>
  <si>
    <t xml:space="preserve">Субсидия на финансовое обеспечение
затрат, связанных с осуществлением  текущей  деятельности  центра компетенций в сфере сельскохозяйственной кооперации и поддержки фермеров Мурманской области  </t>
  </si>
  <si>
    <t>Количество вовлеченных в субъекты малого и среднего предпринимательства, осуществляющих деятельность в сфере сельского хозяйства, в том числе за счет средств государственной поддержки, в рамках федерального проекта «Система поддержки фермеров и развитие сельской кооперации» 9 единиц</t>
  </si>
  <si>
    <t xml:space="preserve">Региональный проект «Создание системы поддержки фермеров и развитие сельской кооперации» 
</t>
  </si>
  <si>
    <t>МРСХ МО, МИРП МО, КФХ</t>
  </si>
  <si>
    <t xml:space="preserve">Сохранение производства и реализации на территории Мурманской области субсидируемой продукции животноводства, в том числе молока в количестве не менее 1,3 тыс. тонн. </t>
  </si>
  <si>
    <t>МРСХ МО,КФХ, ЛПХ</t>
  </si>
  <si>
    <t>МРСХ МО, МИРП МО, КФХ, ЛПХ</t>
  </si>
  <si>
    <t>1.Прирост объема сельскохозяйственной продукции, произведенной индивидуальными предпринимателями и крестьянскими (фермерскими) хозяйствами, получившими средства государственной поддержки, к году, предшествующему году предоставления субсидии. 2. Количество новых постоянных рабочих мест, созданных в крестьянских (фермерских) хозяйствах, осуществивших проекты создания и развития своих хозяйств с помощью средств государственной поддержки. 3. Количество крестьянских (фермерских) хозяйств, осуществляющих проекты создания и развития своих хозяйств с помощью грантовой поддержки</t>
  </si>
  <si>
    <t>МИРП МО,  предприятия АПК</t>
  </si>
  <si>
    <t>1.3.10.</t>
  </si>
  <si>
    <t>МРСХ МО,  предприятия АПК</t>
  </si>
  <si>
    <t>МРСХ МО, МИРП МО, предприятия АПК</t>
  </si>
  <si>
    <t>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1080 голов в год</t>
  </si>
  <si>
    <t>МРСХ МО, МИРП МО, предприятия АПК, кооперативы</t>
  </si>
  <si>
    <t>МРСХ МО, МИРП МО, предприятия АПК, КФХ, кооперативы</t>
  </si>
  <si>
    <t>-</t>
  </si>
  <si>
    <t>МРСХ МО, МИРП МО, предприятия и организации АПК, КФХ, кооперативы</t>
  </si>
  <si>
    <t xml:space="preserve">Возмещение затрат по содержанию племенного маточного поголовья сельскохозяйственных животных </t>
  </si>
  <si>
    <t xml:space="preserve">1. Производство скота и птицы на убой в хозяйствах всех категорий (в живом весе). 2 . Производство молока в сельскохозяйственных организациях, крестьянских (фермерских) хозяйствах, включая индивидуальных предпринимателей. 3.  Племенное маточное поголовье сельскохозяйственных животных (в пересчете на условные головы).  4. Поголовье северных оленей в сельскохозяйственных организациях, крестьянских (фермерских) хозяйствах, 
включая индивидуальных предпринимателей. 5. Прирост производства молока в сельскохозяйственных
организациях, крестьянских (фермерских) хозяйствах,
включая индивидуальных предпринимателей за отчетный
год по отношению к среднему за 5 лет, предшествующих
текущему, объему производства.
</t>
  </si>
  <si>
    <t>Площадь сельхозугодий, на которых проведены мелиоративные мероприятия - 0,034 тыс. га</t>
  </si>
  <si>
    <t>Поддержка производства кормовых культур по перечню, утверждаемому приказом МИРП МО МО</t>
  </si>
  <si>
    <t xml:space="preserve">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приравненные к ним местности (софинансируемая из федерального бюджета) </t>
  </si>
  <si>
    <t>1. Среднемесячная заработная плата работников сельского хозяйства, работающих на предприятиях, являющихся получателями государственной поддержки (без субъектов малого предпринимательства) 2. Индекс производства продукции растениеводства (в сопоставимых ценах). 3. 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местностях.4. Размер посевных площадей, занятых под зерновыми, зернобобовыми и кормовыми сельскохозяйственными культурами</t>
  </si>
  <si>
    <t>МРСХ МО, МИРП МО,  предприятия АПК, КФХ, кооперативы</t>
  </si>
  <si>
    <t>МРСХ МО, МИРП МО, организации АПК</t>
  </si>
  <si>
    <t>1. Рентабельность сельскохозяйственных организаций (с учетом субсидий).  2. Доля самоходных транспортных средств (тракторы, автомобили) со сроком эксплуатации более 10 лет в структуре парка сельхозтехники</t>
  </si>
  <si>
    <t>МРСХ МО, МИРП МО, организации предприятия АПК, КФХ, ЛПХ, кооперативы</t>
  </si>
  <si>
    <t>МРСХ МО, МИРП МО, Комитет по ветеринарии МО,
Минстрой МО, Комитет по культуре и искусству МО, адм. муниципальных образований сельских поселений МО
организации и предприятия АПК,КФХ, ЛПХ, кооперативы</t>
  </si>
  <si>
    <t>Комитет по ветеринарии Мурманской области</t>
  </si>
  <si>
    <t>2017-2019, 2020</t>
  </si>
  <si>
    <t>Министерство строительства и территориального развития Мурманской области</t>
  </si>
  <si>
    <t>Министерство рыбного и сельского хозяйства Мурманской области</t>
  </si>
  <si>
    <t>Ответственный исполнитель и соисполнители с суммами для текста госпрограммы. После согласования данные ячейки будут скрыты</t>
  </si>
  <si>
    <t>Министерство инвестиций, развития предпринимательства и рыбного хозяйства Мурманской области</t>
  </si>
  <si>
    <t>План реализации государственной программы «Развитие рыбного и сельского хозяйства, и регулирование рынков сельскохозяйственной продукции, 
сырья и продовольствия»</t>
  </si>
  <si>
    <r>
      <t xml:space="preserve">Рассмотрение заявок пользователей на предоставление водных биоресурсов; выделение квот (объемов) добычи водных биоресурсов в объеме не менее </t>
    </r>
    <r>
      <rPr>
        <sz val="11"/>
        <color indexed="10"/>
        <rFont val="Times New Roman"/>
        <family val="1"/>
        <charset val="204"/>
      </rPr>
      <t>40</t>
    </r>
    <r>
      <rPr>
        <sz val="11"/>
        <rFont val="Times New Roman"/>
        <family val="1"/>
        <charset val="204"/>
      </rPr>
      <t xml:space="preserve"> тонн</t>
    </r>
  </si>
  <si>
    <t>4.7.1.</t>
  </si>
  <si>
    <t>Подготовка информационных и аналитических материалов, выработка решений по проблемным вопросам; проведение не менее 1 заседания в год</t>
  </si>
  <si>
    <t xml:space="preserve">Основное мероприятие 1. Организация рыболовства в прибрежной зоне и пресноводных объектах области </t>
  </si>
  <si>
    <t xml:space="preserve">Субсидирование процентной ставки по 5 кредитным договорам </t>
  </si>
  <si>
    <t>Реализация мяса крупного рогатого скота малыми формами хозяйствования в количестве не менее 15 тонн ежегодно.</t>
  </si>
  <si>
    <t>Сохранение производства и реализации на территории Мурманской области субсидируемой продукции животноводства, в том числе молока в количестве не менее 13,5 тыс. тонн и яийц куриных в количестве не менее 3000 тыс. штук ежегодно</t>
  </si>
  <si>
    <t>Стимулирование обновления сельскохозяйственными товаропроизводителями парка техники и оборудования. Приобретение не менее 4-х единиц техники и (или) оборудования ежегодно.</t>
  </si>
  <si>
    <t>Приложение к приказу Министерства инвестиций, развития предпринимательства и рыбного хозяйства Мурманской области 
от  29.12.2020 № 961-ПП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</si>
</sst>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name val="Arial Cyr"/>
      <charset val="204"/>
    </font>
    <font>
      <sz val="10"/>
      <name val="Times New Roman"/>
      <family val="1"/>
      <charset val="204"/>
    </font>
    <font>
      <sz val="12"/>
      <name val="Times New Roman"/>
      <family val="1"/>
      <charset val="204"/>
    </font>
    <font>
      <sz val="11"/>
      <name val="Times New Roman"/>
      <family val="1"/>
      <charset val="204"/>
    </font>
    <font>
      <sz val="11"/>
      <color indexed="8"/>
      <name val="Calibri"/>
      <family val="2"/>
      <charset val="204"/>
    </font>
    <font>
      <b/>
      <sz val="10"/>
      <name val="Times New Roman"/>
      <family val="1"/>
      <charset val="204"/>
    </font>
    <font>
      <b/>
      <sz val="14"/>
      <name val="Times New Roman"/>
      <family val="1"/>
      <charset val="204"/>
    </font>
    <font>
      <b/>
      <i/>
      <sz val="11"/>
      <name val="Times New Roman"/>
      <family val="1"/>
      <charset val="204"/>
    </font>
    <font>
      <sz val="11"/>
      <color indexed="10"/>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181">
    <xf numFmtId="0" fontId="0" fillId="0" borderId="0" xfId="0"/>
    <xf numFmtId="0" fontId="1" fillId="0" borderId="0" xfId="0" applyFont="1" applyFill="1"/>
    <xf numFmtId="1" fontId="2" fillId="0" borderId="0" xfId="0" applyNumberFormat="1" applyFont="1" applyFill="1" applyAlignment="1">
      <alignment horizontal="center"/>
    </xf>
    <xf numFmtId="1" fontId="2" fillId="0" borderId="1" xfId="0"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3" fillId="0" borderId="0" xfId="0" applyFont="1" applyFill="1" applyAlignment="1">
      <alignment horizontal="left"/>
    </xf>
    <xf numFmtId="0" fontId="3" fillId="0" borderId="0" xfId="0" applyFont="1" applyFill="1"/>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NumberFormat="1" applyFont="1" applyFill="1" applyAlignment="1">
      <alignment horizontal="center"/>
    </xf>
    <xf numFmtId="4" fontId="3" fillId="0" borderId="0" xfId="0" applyNumberFormat="1" applyFont="1" applyFill="1"/>
    <xf numFmtId="0" fontId="3" fillId="0" borderId="0" xfId="0" applyFont="1" applyFill="1" applyAlignment="1">
      <alignment horizontal="left" vertical="center"/>
    </xf>
    <xf numFmtId="0" fontId="9" fillId="0" borderId="0" xfId="0" applyFont="1" applyFill="1"/>
    <xf numFmtId="1" fontId="2" fillId="3" borderId="1" xfId="0"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xf>
    <xf numFmtId="164" fontId="1" fillId="0" borderId="0" xfId="0" applyNumberFormat="1" applyFont="1" applyFill="1"/>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164" fontId="1" fillId="3" borderId="1" xfId="1" applyNumberFormat="1" applyFont="1" applyFill="1" applyBorder="1" applyAlignment="1">
      <alignment horizontal="center" vertical="center" wrapText="1"/>
    </xf>
    <xf numFmtId="4" fontId="1" fillId="3" borderId="1" xfId="1"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1" xfId="1" applyFont="1" applyFill="1" applyBorder="1" applyAlignment="1">
      <alignment horizontal="left" vertical="center" wrapText="1"/>
    </xf>
    <xf numFmtId="0" fontId="3" fillId="3" borderId="2" xfId="1" applyNumberFormat="1" applyFont="1" applyFill="1" applyBorder="1" applyAlignment="1">
      <alignment horizontal="center" vertical="center" wrapText="1"/>
    </xf>
    <xf numFmtId="0" fontId="3" fillId="3" borderId="3"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0" xfId="1" applyFont="1" applyFill="1" applyAlignment="1">
      <alignment horizontal="center" vertical="top"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2" xfId="1" applyFont="1" applyFill="1" applyBorder="1" applyAlignment="1">
      <alignment horizontal="center" vertical="top"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3" borderId="2"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165" fontId="3" fillId="0" borderId="0" xfId="0" applyNumberFormat="1" applyFont="1" applyFill="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0" xfId="0" applyFont="1" applyFill="1" applyAlignment="1">
      <alignment horizontal="center" wrapText="1"/>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2" fillId="0" borderId="0" xfId="0" applyFont="1" applyFill="1" applyAlignment="1">
      <alignment horizontal="left" vertical="center" wrapText="1"/>
    </xf>
    <xf numFmtId="0" fontId="6" fillId="0" borderId="0" xfId="0" applyNumberFormat="1" applyFont="1" applyFill="1" applyAlignment="1">
      <alignment horizontal="center" wrapText="1"/>
    </xf>
    <xf numFmtId="0" fontId="3" fillId="0" borderId="1"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16" fontId="3" fillId="0" borderId="4"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center"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87"/>
  <sheetViews>
    <sheetView tabSelected="1" view="pageBreakPreview" zoomScaleNormal="100" zoomScaleSheetLayoutView="100" workbookViewId="0">
      <selection activeCell="K1" sqref="K1:O1"/>
    </sheetView>
  </sheetViews>
  <sheetFormatPr defaultColWidth="13.7109375" defaultRowHeight="12.75" customHeight="1" x14ac:dyDescent="0.25"/>
  <cols>
    <col min="1" max="1" width="7.28515625" style="10" customWidth="1"/>
    <col min="2" max="2" width="49.7109375" style="5" customWidth="1"/>
    <col min="3" max="3" width="11.42578125" style="6" customWidth="1"/>
    <col min="4" max="4" width="13.7109375" style="2" customWidth="1"/>
    <col min="5" max="5" width="15.140625" style="17" customWidth="1"/>
    <col min="6" max="6" width="16.7109375" style="17" customWidth="1"/>
    <col min="7" max="7" width="14.42578125" style="17" customWidth="1"/>
    <col min="8" max="8" width="13.7109375" style="17" customWidth="1"/>
    <col min="9" max="9" width="15.7109375" style="17" customWidth="1"/>
    <col min="10" max="12" width="13.7109375" style="6" customWidth="1"/>
    <col min="13" max="13" width="1.28515625" style="6" customWidth="1"/>
    <col min="14" max="14" width="14.140625" style="6" customWidth="1"/>
    <col min="15" max="15" width="25.140625" style="6" customWidth="1"/>
    <col min="16" max="16384" width="13.7109375" style="6"/>
  </cols>
  <sheetData>
    <row r="1" spans="1:15" ht="59.25" customHeight="1" x14ac:dyDescent="0.25">
      <c r="K1" s="155" t="s">
        <v>395</v>
      </c>
      <c r="L1" s="155"/>
      <c r="M1" s="155"/>
      <c r="N1" s="155"/>
      <c r="O1" s="155"/>
    </row>
    <row r="2" spans="1:15" ht="49.5" customHeight="1" x14ac:dyDescent="0.3">
      <c r="A2" s="156" t="s">
        <v>386</v>
      </c>
      <c r="B2" s="156"/>
      <c r="C2" s="156"/>
      <c r="D2" s="156"/>
      <c r="E2" s="156"/>
      <c r="F2" s="156"/>
      <c r="G2" s="156"/>
      <c r="H2" s="156"/>
      <c r="I2" s="156"/>
      <c r="J2" s="156"/>
      <c r="K2" s="156"/>
      <c r="L2" s="156"/>
      <c r="M2" s="156"/>
      <c r="N2" s="156"/>
      <c r="O2" s="156"/>
    </row>
    <row r="3" spans="1:15" ht="14.45" customHeight="1" x14ac:dyDescent="0.25">
      <c r="A3" s="157" t="s">
        <v>139</v>
      </c>
      <c r="B3" s="158" t="s">
        <v>140</v>
      </c>
      <c r="C3" s="79" t="s">
        <v>141</v>
      </c>
      <c r="D3" s="175" t="s">
        <v>142</v>
      </c>
      <c r="E3" s="175"/>
      <c r="F3" s="175"/>
      <c r="G3" s="175"/>
      <c r="H3" s="175"/>
      <c r="I3" s="175"/>
      <c r="J3" s="79" t="s">
        <v>143</v>
      </c>
      <c r="K3" s="79"/>
      <c r="L3" s="79"/>
      <c r="M3" s="79"/>
      <c r="N3" s="79"/>
      <c r="O3" s="79" t="s">
        <v>144</v>
      </c>
    </row>
    <row r="4" spans="1:15" ht="36.75" customHeight="1" x14ac:dyDescent="0.25">
      <c r="A4" s="157"/>
      <c r="B4" s="158"/>
      <c r="C4" s="79"/>
      <c r="D4" s="3" t="s">
        <v>145</v>
      </c>
      <c r="E4" s="18" t="s">
        <v>146</v>
      </c>
      <c r="F4" s="18" t="s">
        <v>147</v>
      </c>
      <c r="G4" s="18" t="s">
        <v>148</v>
      </c>
      <c r="H4" s="18" t="s">
        <v>149</v>
      </c>
      <c r="I4" s="18" t="s">
        <v>150</v>
      </c>
      <c r="J4" s="79"/>
      <c r="K4" s="79"/>
      <c r="L4" s="79"/>
      <c r="M4" s="79"/>
      <c r="N4" s="79"/>
      <c r="O4" s="79"/>
    </row>
    <row r="5" spans="1:15" ht="20.25" customHeight="1" x14ac:dyDescent="0.25">
      <c r="A5" s="79"/>
      <c r="B5" s="169" t="s">
        <v>29</v>
      </c>
      <c r="C5" s="79" t="s">
        <v>232</v>
      </c>
      <c r="D5" s="3" t="s">
        <v>146</v>
      </c>
      <c r="E5" s="18">
        <f>SUM(E6:E8)+E9</f>
        <v>3760247.8359900005</v>
      </c>
      <c r="F5" s="18">
        <f>F6+F7+F8+F9</f>
        <v>2450788.0519900001</v>
      </c>
      <c r="G5" s="18">
        <f>G6+G7+G8+G9</f>
        <v>635644.56400000001</v>
      </c>
      <c r="H5" s="18">
        <f>H6+H7+H8+H9</f>
        <v>8316.2199999999993</v>
      </c>
      <c r="I5" s="18">
        <f>I6+I7+I8+I9</f>
        <v>665499</v>
      </c>
      <c r="J5" s="179"/>
      <c r="K5" s="179"/>
      <c r="L5" s="179"/>
      <c r="M5" s="179"/>
      <c r="N5" s="179"/>
      <c r="O5" s="159" t="s">
        <v>379</v>
      </c>
    </row>
    <row r="6" spans="1:15" ht="20.45" customHeight="1" x14ac:dyDescent="0.25">
      <c r="A6" s="79"/>
      <c r="B6" s="169"/>
      <c r="C6" s="79"/>
      <c r="D6" s="3">
        <v>2017</v>
      </c>
      <c r="E6" s="18">
        <f>SUM(F6:I6)</f>
        <v>941853.23200000008</v>
      </c>
      <c r="F6" s="18">
        <f t="shared" ref="F6:I9" si="0">F11+F16+F21+F26</f>
        <v>605098.43500000006</v>
      </c>
      <c r="G6" s="18">
        <f t="shared" si="0"/>
        <v>158049.19699999999</v>
      </c>
      <c r="H6" s="18">
        <f t="shared" si="0"/>
        <v>6155.9</v>
      </c>
      <c r="I6" s="18">
        <f t="shared" si="0"/>
        <v>172549.7</v>
      </c>
      <c r="J6" s="179"/>
      <c r="K6" s="179"/>
      <c r="L6" s="179"/>
      <c r="M6" s="179"/>
      <c r="N6" s="179"/>
      <c r="O6" s="159"/>
    </row>
    <row r="7" spans="1:15" ht="20.45" customHeight="1" x14ac:dyDescent="0.25">
      <c r="A7" s="79"/>
      <c r="B7" s="169"/>
      <c r="C7" s="79"/>
      <c r="D7" s="3">
        <v>2018</v>
      </c>
      <c r="E7" s="18">
        <f>SUM(F7:I7)</f>
        <v>910221.18001000013</v>
      </c>
      <c r="F7" s="18">
        <f t="shared" si="0"/>
        <v>646847.88101000013</v>
      </c>
      <c r="G7" s="18">
        <f t="shared" si="0"/>
        <v>160707.59899999999</v>
      </c>
      <c r="H7" s="18">
        <f t="shared" si="0"/>
        <v>783.3</v>
      </c>
      <c r="I7" s="18">
        <f t="shared" si="0"/>
        <v>101882.4</v>
      </c>
      <c r="J7" s="179"/>
      <c r="K7" s="179"/>
      <c r="L7" s="179"/>
      <c r="M7" s="179"/>
      <c r="N7" s="179"/>
      <c r="O7" s="159"/>
    </row>
    <row r="8" spans="1:15" ht="35.25" customHeight="1" x14ac:dyDescent="0.25">
      <c r="A8" s="79"/>
      <c r="B8" s="169"/>
      <c r="C8" s="79"/>
      <c r="D8" s="3">
        <v>2019</v>
      </c>
      <c r="E8" s="18">
        <f>SUM(F8:I8)</f>
        <v>946525.32600000012</v>
      </c>
      <c r="F8" s="18">
        <f t="shared" si="0"/>
        <v>575945.15800000005</v>
      </c>
      <c r="G8" s="18">
        <f t="shared" si="0"/>
        <v>147447.76800000001</v>
      </c>
      <c r="H8" s="18">
        <f t="shared" si="0"/>
        <v>0</v>
      </c>
      <c r="I8" s="18">
        <f t="shared" si="0"/>
        <v>223132.4</v>
      </c>
      <c r="J8" s="179"/>
      <c r="K8" s="179"/>
      <c r="L8" s="179"/>
      <c r="M8" s="179"/>
      <c r="N8" s="179"/>
      <c r="O8" s="159"/>
    </row>
    <row r="9" spans="1:15" ht="66.75" customHeight="1" x14ac:dyDescent="0.25">
      <c r="A9" s="79"/>
      <c r="B9" s="169"/>
      <c r="C9" s="79"/>
      <c r="D9" s="3">
        <v>2020</v>
      </c>
      <c r="E9" s="18">
        <f>SUM(F9:I9)</f>
        <v>961648.09797999996</v>
      </c>
      <c r="F9" s="18">
        <f t="shared" si="0"/>
        <v>622896.57797999994</v>
      </c>
      <c r="G9" s="18">
        <f t="shared" si="0"/>
        <v>169440</v>
      </c>
      <c r="H9" s="18">
        <f t="shared" si="0"/>
        <v>1377.02</v>
      </c>
      <c r="I9" s="18">
        <f t="shared" si="0"/>
        <v>167934.5</v>
      </c>
      <c r="J9" s="179"/>
      <c r="K9" s="179"/>
      <c r="L9" s="179"/>
      <c r="M9" s="179"/>
      <c r="N9" s="179"/>
      <c r="O9" s="159"/>
    </row>
    <row r="10" spans="1:15" ht="21.75" customHeight="1" x14ac:dyDescent="0.25">
      <c r="A10" s="79"/>
      <c r="B10" s="169" t="s">
        <v>385</v>
      </c>
      <c r="C10" s="79">
        <v>2020</v>
      </c>
      <c r="D10" s="3" t="s">
        <v>146</v>
      </c>
      <c r="E10" s="18">
        <f>SUM(E11:E13)+E14</f>
        <v>727974.90697999997</v>
      </c>
      <c r="F10" s="18">
        <f>SUM(F11:F13)+F14</f>
        <v>409176.50697999995</v>
      </c>
      <c r="G10" s="18">
        <f>SUM(G11:G13)+G14</f>
        <v>150863.9</v>
      </c>
      <c r="H10" s="18">
        <f>SUM(H11:H13)+H14</f>
        <v>0</v>
      </c>
      <c r="I10" s="18">
        <f>SUM(I11:I13)+I14</f>
        <v>167934.5</v>
      </c>
      <c r="J10" s="180" t="s">
        <v>384</v>
      </c>
      <c r="K10" s="180"/>
      <c r="L10" s="180"/>
      <c r="M10" s="180"/>
      <c r="N10" s="180"/>
      <c r="O10" s="9"/>
    </row>
    <row r="11" spans="1:15" ht="21.75" customHeight="1" x14ac:dyDescent="0.25">
      <c r="A11" s="79"/>
      <c r="B11" s="169"/>
      <c r="C11" s="79"/>
      <c r="D11" s="3">
        <v>2017</v>
      </c>
      <c r="E11" s="18">
        <f>SUM(F11:I11)</f>
        <v>0</v>
      </c>
      <c r="F11" s="18">
        <v>0</v>
      </c>
      <c r="G11" s="18">
        <v>0</v>
      </c>
      <c r="H11" s="18">
        <v>0</v>
      </c>
      <c r="I11" s="18">
        <v>0</v>
      </c>
      <c r="J11" s="180"/>
      <c r="K11" s="180"/>
      <c r="L11" s="180"/>
      <c r="M11" s="180"/>
      <c r="N11" s="180"/>
      <c r="O11" s="9"/>
    </row>
    <row r="12" spans="1:15" ht="21.75" customHeight="1" x14ac:dyDescent="0.25">
      <c r="A12" s="79"/>
      <c r="B12" s="169"/>
      <c r="C12" s="79"/>
      <c r="D12" s="3">
        <v>2018</v>
      </c>
      <c r="E12" s="18">
        <f>SUM(F12:I12)</f>
        <v>0</v>
      </c>
      <c r="F12" s="18">
        <v>0</v>
      </c>
      <c r="G12" s="18">
        <v>0</v>
      </c>
      <c r="H12" s="18">
        <v>0</v>
      </c>
      <c r="I12" s="18">
        <v>0</v>
      </c>
      <c r="J12" s="180"/>
      <c r="K12" s="180"/>
      <c r="L12" s="180"/>
      <c r="M12" s="180"/>
      <c r="N12" s="180"/>
      <c r="O12" s="9"/>
    </row>
    <row r="13" spans="1:15" ht="21.75" customHeight="1" x14ac:dyDescent="0.25">
      <c r="A13" s="79"/>
      <c r="B13" s="169"/>
      <c r="C13" s="79"/>
      <c r="D13" s="3">
        <v>2019</v>
      </c>
      <c r="E13" s="18">
        <f>SUM(F13:I13)</f>
        <v>0</v>
      </c>
      <c r="F13" s="18">
        <v>0</v>
      </c>
      <c r="G13" s="18">
        <v>0</v>
      </c>
      <c r="H13" s="18">
        <v>0</v>
      </c>
      <c r="I13" s="18">
        <v>0</v>
      </c>
      <c r="J13" s="180"/>
      <c r="K13" s="180"/>
      <c r="L13" s="180"/>
      <c r="M13" s="180"/>
      <c r="N13" s="180"/>
      <c r="O13" s="9"/>
    </row>
    <row r="14" spans="1:15" ht="21.75" customHeight="1" x14ac:dyDescent="0.25">
      <c r="A14" s="79"/>
      <c r="B14" s="169"/>
      <c r="C14" s="79"/>
      <c r="D14" s="3">
        <v>2020</v>
      </c>
      <c r="E14" s="18">
        <f>SUM(F14:I14)</f>
        <v>727974.90697999997</v>
      </c>
      <c r="F14" s="18">
        <f>F39+F204+F224+F234+F244+F364</f>
        <v>409176.50697999995</v>
      </c>
      <c r="G14" s="18">
        <f>G39+G204+G224+G234+G244+G364</f>
        <v>150863.9</v>
      </c>
      <c r="H14" s="18">
        <f>H39+H204+H224+H234+H244+H364</f>
        <v>0</v>
      </c>
      <c r="I14" s="18">
        <f>I39+I204+I224+I234+I244+I364</f>
        <v>167934.5</v>
      </c>
      <c r="J14" s="180"/>
      <c r="K14" s="180"/>
      <c r="L14" s="180"/>
      <c r="M14" s="180"/>
      <c r="N14" s="180"/>
      <c r="O14" s="9"/>
    </row>
    <row r="15" spans="1:15" ht="21" customHeight="1" x14ac:dyDescent="0.25">
      <c r="A15" s="79"/>
      <c r="B15" s="170" t="s">
        <v>383</v>
      </c>
      <c r="C15" s="31" t="s">
        <v>232</v>
      </c>
      <c r="D15" s="3" t="s">
        <v>146</v>
      </c>
      <c r="E15" s="18">
        <f>SUM(E16:E18)+E19</f>
        <v>2099730.5700000003</v>
      </c>
      <c r="F15" s="18">
        <f>SUM(F16:F18)+F19</f>
        <v>1149011.5060000001</v>
      </c>
      <c r="G15" s="18">
        <f>SUM(G16:G18)+G19</f>
        <v>451004.56400000001</v>
      </c>
      <c r="H15" s="18">
        <f>SUM(H16:H18)+H19</f>
        <v>2150</v>
      </c>
      <c r="I15" s="18">
        <f>SUM(I16:I18)+I19</f>
        <v>497564.5</v>
      </c>
      <c r="J15" s="180"/>
      <c r="K15" s="180"/>
      <c r="L15" s="180"/>
      <c r="M15" s="180"/>
      <c r="N15" s="180"/>
      <c r="O15" s="159"/>
    </row>
    <row r="16" spans="1:15" ht="21" customHeight="1" x14ac:dyDescent="0.25">
      <c r="A16" s="79"/>
      <c r="B16" s="171"/>
      <c r="C16" s="32"/>
      <c r="D16" s="3">
        <v>2017</v>
      </c>
      <c r="E16" s="18">
        <f>SUM(F16:I16)</f>
        <v>720401.05700000003</v>
      </c>
      <c r="F16" s="18">
        <f t="shared" ref="F16:I18" si="1">F36+F201+F221+F241+F361+F576+F231</f>
        <v>387802.16000000003</v>
      </c>
      <c r="G16" s="18">
        <f t="shared" si="1"/>
        <v>158049.19699999999</v>
      </c>
      <c r="H16" s="18">
        <f t="shared" si="1"/>
        <v>2000</v>
      </c>
      <c r="I16" s="18">
        <f t="shared" si="1"/>
        <v>172549.7</v>
      </c>
      <c r="J16" s="180"/>
      <c r="K16" s="180"/>
      <c r="L16" s="180"/>
      <c r="M16" s="180"/>
      <c r="N16" s="180"/>
      <c r="O16" s="159"/>
    </row>
    <row r="17" spans="1:15" ht="21" customHeight="1" x14ac:dyDescent="0.25">
      <c r="A17" s="79"/>
      <c r="B17" s="171"/>
      <c r="C17" s="32"/>
      <c r="D17" s="3">
        <v>2018</v>
      </c>
      <c r="E17" s="18">
        <f>SUM(F17:I17)</f>
        <v>638786.00900000008</v>
      </c>
      <c r="F17" s="18">
        <f t="shared" si="1"/>
        <v>391246.01000000007</v>
      </c>
      <c r="G17" s="18">
        <f t="shared" si="1"/>
        <v>145507.59899999999</v>
      </c>
      <c r="H17" s="18">
        <f t="shared" si="1"/>
        <v>150</v>
      </c>
      <c r="I17" s="18">
        <f t="shared" si="1"/>
        <v>101882.4</v>
      </c>
      <c r="J17" s="180"/>
      <c r="K17" s="180"/>
      <c r="L17" s="180"/>
      <c r="M17" s="180"/>
      <c r="N17" s="180"/>
      <c r="O17" s="159"/>
    </row>
    <row r="18" spans="1:15" ht="21" customHeight="1" x14ac:dyDescent="0.25">
      <c r="A18" s="79"/>
      <c r="B18" s="171"/>
      <c r="C18" s="32"/>
      <c r="D18" s="3">
        <v>2019</v>
      </c>
      <c r="E18" s="18">
        <f>SUM(F18:I18)</f>
        <v>740543.50400000007</v>
      </c>
      <c r="F18" s="18">
        <f t="shared" si="1"/>
        <v>369963.33600000001</v>
      </c>
      <c r="G18" s="18">
        <f t="shared" si="1"/>
        <v>147447.76800000001</v>
      </c>
      <c r="H18" s="18">
        <f t="shared" si="1"/>
        <v>0</v>
      </c>
      <c r="I18" s="18">
        <f t="shared" si="1"/>
        <v>223132.4</v>
      </c>
      <c r="J18" s="180"/>
      <c r="K18" s="180"/>
      <c r="L18" s="180"/>
      <c r="M18" s="180"/>
      <c r="N18" s="180"/>
      <c r="O18" s="159"/>
    </row>
    <row r="19" spans="1:15" ht="21" customHeight="1" x14ac:dyDescent="0.25">
      <c r="A19" s="79"/>
      <c r="B19" s="172"/>
      <c r="C19" s="33"/>
      <c r="D19" s="3">
        <v>2020</v>
      </c>
      <c r="E19" s="18">
        <f>SUM(F19:I19)</f>
        <v>0</v>
      </c>
      <c r="F19" s="18">
        <f>F579</f>
        <v>0</v>
      </c>
      <c r="G19" s="18">
        <f>G579</f>
        <v>0</v>
      </c>
      <c r="H19" s="18">
        <f>H579</f>
        <v>0</v>
      </c>
      <c r="I19" s="18">
        <f>I579</f>
        <v>0</v>
      </c>
      <c r="J19" s="180"/>
      <c r="K19" s="180"/>
      <c r="L19" s="180"/>
      <c r="M19" s="180"/>
      <c r="N19" s="180"/>
      <c r="O19" s="159"/>
    </row>
    <row r="20" spans="1:15" ht="21" customHeight="1" x14ac:dyDescent="0.25">
      <c r="A20" s="79"/>
      <c r="B20" s="169" t="s">
        <v>382</v>
      </c>
      <c r="C20" s="79" t="s">
        <v>381</v>
      </c>
      <c r="D20" s="3" t="s">
        <v>146</v>
      </c>
      <c r="E20" s="18">
        <f>SUM(E21:E23)+E24</f>
        <v>117860.31999999999</v>
      </c>
      <c r="F20" s="18">
        <f>SUM(F21:F23)+F24</f>
        <v>77918</v>
      </c>
      <c r="G20" s="18">
        <f>SUM(G21:G23)+G24</f>
        <v>33776.1</v>
      </c>
      <c r="H20" s="18">
        <f>SUM(H21:H23)+H24</f>
        <v>6166.2199999999993</v>
      </c>
      <c r="I20" s="18">
        <f>SUM(I21:I23)+I24</f>
        <v>0</v>
      </c>
      <c r="J20" s="180"/>
      <c r="K20" s="180"/>
      <c r="L20" s="180"/>
      <c r="M20" s="180"/>
      <c r="N20" s="180"/>
      <c r="O20" s="159"/>
    </row>
    <row r="21" spans="1:15" ht="21" customHeight="1" x14ac:dyDescent="0.25">
      <c r="A21" s="79"/>
      <c r="B21" s="169"/>
      <c r="C21" s="79"/>
      <c r="D21" s="3">
        <v>2017</v>
      </c>
      <c r="E21" s="18">
        <f>SUM(F21:I21)</f>
        <v>27705.9</v>
      </c>
      <c r="F21" s="18">
        <f t="shared" ref="F21:I24" si="2">F226+F236</f>
        <v>23550</v>
      </c>
      <c r="G21" s="18">
        <f t="shared" si="2"/>
        <v>0</v>
      </c>
      <c r="H21" s="18">
        <f t="shared" si="2"/>
        <v>4155.8999999999996</v>
      </c>
      <c r="I21" s="18">
        <f t="shared" si="2"/>
        <v>0</v>
      </c>
      <c r="J21" s="180"/>
      <c r="K21" s="180"/>
      <c r="L21" s="180"/>
      <c r="M21" s="180"/>
      <c r="N21" s="180"/>
      <c r="O21" s="159"/>
    </row>
    <row r="22" spans="1:15" ht="21" customHeight="1" x14ac:dyDescent="0.25">
      <c r="A22" s="79"/>
      <c r="B22" s="169"/>
      <c r="C22" s="79"/>
      <c r="D22" s="3">
        <v>2018</v>
      </c>
      <c r="E22" s="18">
        <f>SUM(F22:I22)</f>
        <v>63334</v>
      </c>
      <c r="F22" s="18">
        <f t="shared" si="2"/>
        <v>47500.7</v>
      </c>
      <c r="G22" s="18">
        <f t="shared" si="2"/>
        <v>15200</v>
      </c>
      <c r="H22" s="18">
        <f t="shared" si="2"/>
        <v>633.29999999999995</v>
      </c>
      <c r="I22" s="18">
        <f t="shared" si="2"/>
        <v>0</v>
      </c>
      <c r="J22" s="180"/>
      <c r="K22" s="180"/>
      <c r="L22" s="180"/>
      <c r="M22" s="180"/>
      <c r="N22" s="180"/>
      <c r="O22" s="159"/>
    </row>
    <row r="23" spans="1:15" ht="21" customHeight="1" x14ac:dyDescent="0.25">
      <c r="A23" s="79"/>
      <c r="B23" s="169"/>
      <c r="C23" s="79"/>
      <c r="D23" s="3">
        <v>2019</v>
      </c>
      <c r="E23" s="18">
        <f>SUM(F23:I23)</f>
        <v>0</v>
      </c>
      <c r="F23" s="18">
        <f t="shared" si="2"/>
        <v>0</v>
      </c>
      <c r="G23" s="18">
        <f t="shared" si="2"/>
        <v>0</v>
      </c>
      <c r="H23" s="18">
        <f t="shared" si="2"/>
        <v>0</v>
      </c>
      <c r="I23" s="18">
        <f t="shared" si="2"/>
        <v>0</v>
      </c>
      <c r="J23" s="180"/>
      <c r="K23" s="180"/>
      <c r="L23" s="180"/>
      <c r="M23" s="180"/>
      <c r="N23" s="180"/>
      <c r="O23" s="159"/>
    </row>
    <row r="24" spans="1:15" ht="21" customHeight="1" x14ac:dyDescent="0.25">
      <c r="A24" s="79"/>
      <c r="B24" s="169"/>
      <c r="C24" s="79"/>
      <c r="D24" s="3">
        <v>2020</v>
      </c>
      <c r="E24" s="18">
        <f>SUM(F24:I24)</f>
        <v>26820.42</v>
      </c>
      <c r="F24" s="18">
        <f t="shared" si="2"/>
        <v>6867.2999999999993</v>
      </c>
      <c r="G24" s="18">
        <f t="shared" si="2"/>
        <v>18576.099999999999</v>
      </c>
      <c r="H24" s="18">
        <f t="shared" si="2"/>
        <v>1377.02</v>
      </c>
      <c r="I24" s="18">
        <f t="shared" si="2"/>
        <v>0</v>
      </c>
      <c r="J24" s="180"/>
      <c r="K24" s="180"/>
      <c r="L24" s="180"/>
      <c r="M24" s="180"/>
      <c r="N24" s="180"/>
      <c r="O24" s="159"/>
    </row>
    <row r="25" spans="1:15" ht="21" customHeight="1" x14ac:dyDescent="0.25">
      <c r="A25" s="79"/>
      <c r="B25" s="169" t="s">
        <v>380</v>
      </c>
      <c r="C25" s="79" t="s">
        <v>232</v>
      </c>
      <c r="D25" s="3" t="s">
        <v>146</v>
      </c>
      <c r="E25" s="18">
        <f>SUM(E26:E28)+E29</f>
        <v>814682.03900999995</v>
      </c>
      <c r="F25" s="18">
        <f>SUM(F26:F28)+F29</f>
        <v>814682.03900999995</v>
      </c>
      <c r="G25" s="18">
        <f>SUM(G26:G28)+G29</f>
        <v>0</v>
      </c>
      <c r="H25" s="18">
        <f>SUM(H26:H28)+H29</f>
        <v>0</v>
      </c>
      <c r="I25" s="18">
        <f>SUM(I26:I28)+I29</f>
        <v>0</v>
      </c>
      <c r="J25" s="180"/>
      <c r="K25" s="180"/>
      <c r="L25" s="180"/>
      <c r="M25" s="180"/>
      <c r="N25" s="180"/>
      <c r="O25" s="159"/>
    </row>
    <row r="26" spans="1:15" ht="21" customHeight="1" x14ac:dyDescent="0.25">
      <c r="A26" s="79"/>
      <c r="B26" s="169"/>
      <c r="C26" s="79"/>
      <c r="D26" s="3">
        <v>2017</v>
      </c>
      <c r="E26" s="18">
        <f>SUM(F26:I26)</f>
        <v>193746.27500000002</v>
      </c>
      <c r="F26" s="18">
        <f>F251+F591</f>
        <v>193746.27500000002</v>
      </c>
      <c r="G26" s="18">
        <f t="shared" ref="G26:I29" si="3">G251+G576</f>
        <v>0</v>
      </c>
      <c r="H26" s="18">
        <f t="shared" si="3"/>
        <v>0</v>
      </c>
      <c r="I26" s="18">
        <f t="shared" si="3"/>
        <v>0</v>
      </c>
      <c r="J26" s="180"/>
      <c r="K26" s="180"/>
      <c r="L26" s="180"/>
      <c r="M26" s="180"/>
      <c r="N26" s="180"/>
      <c r="O26" s="159"/>
    </row>
    <row r="27" spans="1:15" ht="21" customHeight="1" x14ac:dyDescent="0.25">
      <c r="A27" s="79"/>
      <c r="B27" s="169"/>
      <c r="C27" s="79"/>
      <c r="D27" s="3">
        <v>2018</v>
      </c>
      <c r="E27" s="18">
        <f>SUM(F27:I27)</f>
        <v>208101.17100999999</v>
      </c>
      <c r="F27" s="18">
        <f>F252+F592</f>
        <v>208101.17100999999</v>
      </c>
      <c r="G27" s="18">
        <f t="shared" si="3"/>
        <v>0</v>
      </c>
      <c r="H27" s="18">
        <f t="shared" si="3"/>
        <v>0</v>
      </c>
      <c r="I27" s="18">
        <f t="shared" si="3"/>
        <v>0</v>
      </c>
      <c r="J27" s="180"/>
      <c r="K27" s="180"/>
      <c r="L27" s="180"/>
      <c r="M27" s="180"/>
      <c r="N27" s="180"/>
      <c r="O27" s="159"/>
    </row>
    <row r="28" spans="1:15" ht="21" customHeight="1" x14ac:dyDescent="0.25">
      <c r="A28" s="79"/>
      <c r="B28" s="169"/>
      <c r="C28" s="79"/>
      <c r="D28" s="3">
        <v>2019</v>
      </c>
      <c r="E28" s="18">
        <f>SUM(F28:I28)</f>
        <v>205981.82200000001</v>
      </c>
      <c r="F28" s="18">
        <f>F253+F593</f>
        <v>205981.82200000001</v>
      </c>
      <c r="G28" s="18">
        <f t="shared" si="3"/>
        <v>0</v>
      </c>
      <c r="H28" s="18">
        <f t="shared" si="3"/>
        <v>0</v>
      </c>
      <c r="I28" s="18">
        <f t="shared" si="3"/>
        <v>0</v>
      </c>
      <c r="J28" s="180"/>
      <c r="K28" s="180"/>
      <c r="L28" s="180"/>
      <c r="M28" s="180"/>
      <c r="N28" s="180"/>
      <c r="O28" s="159"/>
    </row>
    <row r="29" spans="1:15" ht="21" customHeight="1" x14ac:dyDescent="0.25">
      <c r="A29" s="79"/>
      <c r="B29" s="169"/>
      <c r="C29" s="79"/>
      <c r="D29" s="3">
        <v>2020</v>
      </c>
      <c r="E29" s="18">
        <f>SUM(F29:I29)</f>
        <v>206852.77100000001</v>
      </c>
      <c r="F29" s="18">
        <f>F254+F594</f>
        <v>206852.77100000001</v>
      </c>
      <c r="G29" s="18">
        <f t="shared" si="3"/>
        <v>0</v>
      </c>
      <c r="H29" s="18">
        <f t="shared" si="3"/>
        <v>0</v>
      </c>
      <c r="I29" s="18">
        <f t="shared" si="3"/>
        <v>0</v>
      </c>
      <c r="J29" s="180"/>
      <c r="K29" s="180"/>
      <c r="L29" s="180"/>
      <c r="M29" s="180"/>
      <c r="N29" s="180"/>
      <c r="O29" s="159"/>
    </row>
    <row r="30" spans="1:15" ht="21" customHeight="1" x14ac:dyDescent="0.25">
      <c r="A30" s="157"/>
      <c r="B30" s="173" t="s">
        <v>29</v>
      </c>
      <c r="C30" s="79" t="s">
        <v>232</v>
      </c>
      <c r="D30" s="3" t="s">
        <v>146</v>
      </c>
      <c r="E30" s="18">
        <f>SUM(E31:E33)+E34</f>
        <v>3760247.8359900005</v>
      </c>
      <c r="F30" s="18">
        <f>SUM(F31:F33)+F34</f>
        <v>2450788.0519900005</v>
      </c>
      <c r="G30" s="18">
        <f>SUM(G31:G33)+G34</f>
        <v>635644.56400000001</v>
      </c>
      <c r="H30" s="18">
        <f>SUM(H31:H33)+H34</f>
        <v>8316.2199999999993</v>
      </c>
      <c r="I30" s="18">
        <f>SUM(I31:I33)+I34</f>
        <v>665499</v>
      </c>
      <c r="J30" s="159"/>
      <c r="K30" s="159"/>
      <c r="L30" s="159"/>
      <c r="M30" s="159"/>
      <c r="N30" s="159"/>
      <c r="O30" s="159" t="s">
        <v>379</v>
      </c>
    </row>
    <row r="31" spans="1:15" ht="20.45" customHeight="1" x14ac:dyDescent="0.25">
      <c r="A31" s="157"/>
      <c r="B31" s="173"/>
      <c r="C31" s="79"/>
      <c r="D31" s="3">
        <v>2017</v>
      </c>
      <c r="E31" s="18">
        <f>SUM(F31:I31)</f>
        <v>941853.23200000008</v>
      </c>
      <c r="F31" s="18">
        <f t="shared" ref="F31:I34" si="4">F36+F196+F251+F361+F571+F246</f>
        <v>605098.43500000006</v>
      </c>
      <c r="G31" s="18">
        <f t="shared" si="4"/>
        <v>158049.19699999999</v>
      </c>
      <c r="H31" s="18">
        <f t="shared" si="4"/>
        <v>6155.9</v>
      </c>
      <c r="I31" s="18">
        <f t="shared" si="4"/>
        <v>172549.7</v>
      </c>
      <c r="J31" s="159"/>
      <c r="K31" s="159"/>
      <c r="L31" s="159"/>
      <c r="M31" s="159"/>
      <c r="N31" s="159"/>
      <c r="O31" s="159"/>
    </row>
    <row r="32" spans="1:15" ht="20.45" customHeight="1" x14ac:dyDescent="0.25">
      <c r="A32" s="157"/>
      <c r="B32" s="173"/>
      <c r="C32" s="79"/>
      <c r="D32" s="3">
        <v>2018</v>
      </c>
      <c r="E32" s="18">
        <f>SUM(F32:I32)</f>
        <v>910221.18001000013</v>
      </c>
      <c r="F32" s="18">
        <f t="shared" si="4"/>
        <v>646847.88101000001</v>
      </c>
      <c r="G32" s="18">
        <f t="shared" si="4"/>
        <v>160707.59899999999</v>
      </c>
      <c r="H32" s="18">
        <f t="shared" si="4"/>
        <v>783.3</v>
      </c>
      <c r="I32" s="18">
        <f t="shared" si="4"/>
        <v>101882.4</v>
      </c>
      <c r="J32" s="159"/>
      <c r="K32" s="159"/>
      <c r="L32" s="159"/>
      <c r="M32" s="159"/>
      <c r="N32" s="159"/>
      <c r="O32" s="159"/>
    </row>
    <row r="33" spans="1:15" ht="35.25" customHeight="1" x14ac:dyDescent="0.25">
      <c r="A33" s="157"/>
      <c r="B33" s="173"/>
      <c r="C33" s="79"/>
      <c r="D33" s="3">
        <v>2019</v>
      </c>
      <c r="E33" s="18">
        <f>SUM(F33:I33)</f>
        <v>946525.32600000012</v>
      </c>
      <c r="F33" s="18">
        <f t="shared" si="4"/>
        <v>575945.15800000005</v>
      </c>
      <c r="G33" s="18">
        <f t="shared" si="4"/>
        <v>147447.76800000001</v>
      </c>
      <c r="H33" s="18">
        <f t="shared" si="4"/>
        <v>0</v>
      </c>
      <c r="I33" s="18">
        <f t="shared" si="4"/>
        <v>223132.4</v>
      </c>
      <c r="J33" s="159"/>
      <c r="K33" s="159"/>
      <c r="L33" s="159"/>
      <c r="M33" s="159"/>
      <c r="N33" s="159"/>
      <c r="O33" s="159"/>
    </row>
    <row r="34" spans="1:15" ht="66.75" customHeight="1" x14ac:dyDescent="0.25">
      <c r="A34" s="157"/>
      <c r="B34" s="173"/>
      <c r="C34" s="79"/>
      <c r="D34" s="3">
        <v>2020</v>
      </c>
      <c r="E34" s="18">
        <f>SUM(F34:I34)</f>
        <v>961648.09798000008</v>
      </c>
      <c r="F34" s="18">
        <f t="shared" si="4"/>
        <v>622896.57798000006</v>
      </c>
      <c r="G34" s="18">
        <f t="shared" si="4"/>
        <v>169440</v>
      </c>
      <c r="H34" s="18">
        <f t="shared" si="4"/>
        <v>1377.02</v>
      </c>
      <c r="I34" s="18">
        <f t="shared" si="4"/>
        <v>167934.5</v>
      </c>
      <c r="J34" s="159"/>
      <c r="K34" s="159"/>
      <c r="L34" s="159"/>
      <c r="M34" s="159"/>
      <c r="N34" s="159"/>
      <c r="O34" s="159"/>
    </row>
    <row r="35" spans="1:15" ht="15.75" customHeight="1" x14ac:dyDescent="0.25">
      <c r="A35" s="157" t="s">
        <v>151</v>
      </c>
      <c r="B35" s="174" t="s">
        <v>152</v>
      </c>
      <c r="C35" s="79" t="s">
        <v>232</v>
      </c>
      <c r="D35" s="3" t="s">
        <v>146</v>
      </c>
      <c r="E35" s="18">
        <f>SUM(E36:E38)+E39</f>
        <v>1480906.138</v>
      </c>
      <c r="F35" s="18">
        <f>SUM(F36:F38)+F39</f>
        <v>1260494.3419999999</v>
      </c>
      <c r="G35" s="18">
        <f>SUM(G36:G38)+G39</f>
        <v>190419.796</v>
      </c>
      <c r="H35" s="18">
        <f>SUM(H36:H38)+H39</f>
        <v>0</v>
      </c>
      <c r="I35" s="18">
        <f>SUM(I36:I38)+I39</f>
        <v>29992</v>
      </c>
      <c r="J35" s="110"/>
      <c r="K35" s="111"/>
      <c r="L35" s="111"/>
      <c r="M35" s="111"/>
      <c r="N35" s="112"/>
      <c r="O35" s="79" t="s">
        <v>378</v>
      </c>
    </row>
    <row r="36" spans="1:15" ht="15.75" x14ac:dyDescent="0.25">
      <c r="A36" s="157"/>
      <c r="B36" s="174"/>
      <c r="C36" s="79"/>
      <c r="D36" s="3">
        <v>2017</v>
      </c>
      <c r="E36" s="18">
        <f>SUM(F36:I36)</f>
        <v>381750.66699999996</v>
      </c>
      <c r="F36" s="18">
        <f t="shared" ref="F36:I38" si="5">F41+F61+F91+F146+F176</f>
        <v>328618.67</v>
      </c>
      <c r="G36" s="18">
        <f t="shared" si="5"/>
        <v>45633.996999999996</v>
      </c>
      <c r="H36" s="18">
        <f t="shared" si="5"/>
        <v>0</v>
      </c>
      <c r="I36" s="18">
        <f t="shared" si="5"/>
        <v>7498</v>
      </c>
      <c r="J36" s="113"/>
      <c r="K36" s="114"/>
      <c r="L36" s="114"/>
      <c r="M36" s="114"/>
      <c r="N36" s="115"/>
      <c r="O36" s="79"/>
    </row>
    <row r="37" spans="1:15" ht="15.75" x14ac:dyDescent="0.25">
      <c r="A37" s="157"/>
      <c r="B37" s="174"/>
      <c r="C37" s="79"/>
      <c r="D37" s="3">
        <v>2018</v>
      </c>
      <c r="E37" s="18">
        <f>SUM(F37:I37)</f>
        <v>337731.62300000002</v>
      </c>
      <c r="F37" s="18">
        <f t="shared" si="5"/>
        <v>290196.52400000003</v>
      </c>
      <c r="G37" s="18">
        <f t="shared" si="5"/>
        <v>40037.099000000002</v>
      </c>
      <c r="H37" s="18">
        <f t="shared" si="5"/>
        <v>0</v>
      </c>
      <c r="I37" s="18">
        <f t="shared" si="5"/>
        <v>7498</v>
      </c>
      <c r="J37" s="113"/>
      <c r="K37" s="114"/>
      <c r="L37" s="114"/>
      <c r="M37" s="114"/>
      <c r="N37" s="115"/>
      <c r="O37" s="79"/>
    </row>
    <row r="38" spans="1:15" ht="16.5" customHeight="1" x14ac:dyDescent="0.25">
      <c r="A38" s="157"/>
      <c r="B38" s="174"/>
      <c r="C38" s="79"/>
      <c r="D38" s="3">
        <v>2019</v>
      </c>
      <c r="E38" s="18">
        <f>SUM(F38:I38)</f>
        <v>333333.12700000004</v>
      </c>
      <c r="F38" s="18">
        <f t="shared" si="5"/>
        <v>276925.92700000003</v>
      </c>
      <c r="G38" s="18">
        <f t="shared" si="5"/>
        <v>48909.200000000004</v>
      </c>
      <c r="H38" s="18">
        <f t="shared" si="5"/>
        <v>0</v>
      </c>
      <c r="I38" s="18">
        <f t="shared" si="5"/>
        <v>7498</v>
      </c>
      <c r="J38" s="113"/>
      <c r="K38" s="114"/>
      <c r="L38" s="114"/>
      <c r="M38" s="114"/>
      <c r="N38" s="115"/>
      <c r="O38" s="79"/>
    </row>
    <row r="39" spans="1:15" ht="19.5" customHeight="1" x14ac:dyDescent="0.25">
      <c r="A39" s="157"/>
      <c r="B39" s="174"/>
      <c r="C39" s="79"/>
      <c r="D39" s="3">
        <v>2020</v>
      </c>
      <c r="E39" s="18">
        <f>SUM(F39:I39)</f>
        <v>428090.72099999996</v>
      </c>
      <c r="F39" s="18">
        <f>F44+F64+F94+F149+F179</f>
        <v>364753.22099999996</v>
      </c>
      <c r="G39" s="18">
        <f>G44+G64+G94+G149+G179</f>
        <v>55839.5</v>
      </c>
      <c r="H39" s="18">
        <f>H44+H64+H94+H149+H179</f>
        <v>0</v>
      </c>
      <c r="I39" s="18">
        <f>I44+I64+I94+I149</f>
        <v>7498</v>
      </c>
      <c r="J39" s="116"/>
      <c r="K39" s="117"/>
      <c r="L39" s="117"/>
      <c r="M39" s="117"/>
      <c r="N39" s="118"/>
      <c r="O39" s="79"/>
    </row>
    <row r="40" spans="1:15" ht="24.75" customHeight="1" x14ac:dyDescent="0.25">
      <c r="A40" s="57" t="s">
        <v>225</v>
      </c>
      <c r="B40" s="75" t="s">
        <v>154</v>
      </c>
      <c r="C40" s="31" t="s">
        <v>232</v>
      </c>
      <c r="D40" s="3" t="s">
        <v>146</v>
      </c>
      <c r="E40" s="18">
        <f>SUM(E41:E43)+E44</f>
        <v>89032.832999999999</v>
      </c>
      <c r="F40" s="18">
        <f>SUM(F41:F43)+F44</f>
        <v>61312.832999999999</v>
      </c>
      <c r="G40" s="18">
        <f>SUM(G41:G43)+G44</f>
        <v>0</v>
      </c>
      <c r="H40" s="18">
        <f>SUM(H41:H43)+H44</f>
        <v>0</v>
      </c>
      <c r="I40" s="18">
        <f>SUM(I41:I43)+I44</f>
        <v>27720</v>
      </c>
      <c r="J40" s="37" t="s">
        <v>377</v>
      </c>
      <c r="K40" s="38"/>
      <c r="L40" s="38"/>
      <c r="M40" s="38"/>
      <c r="N40" s="39"/>
      <c r="O40" s="31" t="s">
        <v>368</v>
      </c>
    </row>
    <row r="41" spans="1:15" ht="15.75" x14ac:dyDescent="0.25">
      <c r="A41" s="58"/>
      <c r="B41" s="76"/>
      <c r="C41" s="32"/>
      <c r="D41" s="3">
        <v>2017</v>
      </c>
      <c r="E41" s="18">
        <f>SUM(F41:I41)</f>
        <v>23454</v>
      </c>
      <c r="F41" s="18">
        <f t="shared" ref="F41:I44" si="6">F46+F51+F56</f>
        <v>16524</v>
      </c>
      <c r="G41" s="18">
        <f t="shared" si="6"/>
        <v>0</v>
      </c>
      <c r="H41" s="18">
        <f t="shared" si="6"/>
        <v>0</v>
      </c>
      <c r="I41" s="18">
        <f t="shared" si="6"/>
        <v>6930</v>
      </c>
      <c r="J41" s="40"/>
      <c r="K41" s="41"/>
      <c r="L41" s="41"/>
      <c r="M41" s="41"/>
      <c r="N41" s="42"/>
      <c r="O41" s="32"/>
    </row>
    <row r="42" spans="1:15" ht="15.75" customHeight="1" x14ac:dyDescent="0.25">
      <c r="A42" s="58"/>
      <c r="B42" s="76"/>
      <c r="C42" s="32"/>
      <c r="D42" s="3">
        <v>2018</v>
      </c>
      <c r="E42" s="18">
        <f>SUM(F42:I42)</f>
        <v>26310</v>
      </c>
      <c r="F42" s="18">
        <f t="shared" si="6"/>
        <v>19380</v>
      </c>
      <c r="G42" s="18">
        <f t="shared" si="6"/>
        <v>0</v>
      </c>
      <c r="H42" s="18">
        <f t="shared" si="6"/>
        <v>0</v>
      </c>
      <c r="I42" s="18">
        <f t="shared" si="6"/>
        <v>6930</v>
      </c>
      <c r="J42" s="40"/>
      <c r="K42" s="41"/>
      <c r="L42" s="41"/>
      <c r="M42" s="41"/>
      <c r="N42" s="42"/>
      <c r="O42" s="32"/>
    </row>
    <row r="43" spans="1:15" ht="23.25" customHeight="1" x14ac:dyDescent="0.25">
      <c r="A43" s="58"/>
      <c r="B43" s="76"/>
      <c r="C43" s="32"/>
      <c r="D43" s="3">
        <v>2019</v>
      </c>
      <c r="E43" s="18">
        <f>SUM(F43:I43)</f>
        <v>19330</v>
      </c>
      <c r="F43" s="18">
        <f t="shared" si="6"/>
        <v>12400</v>
      </c>
      <c r="G43" s="18">
        <f t="shared" si="6"/>
        <v>0</v>
      </c>
      <c r="H43" s="18">
        <f t="shared" si="6"/>
        <v>0</v>
      </c>
      <c r="I43" s="18">
        <f t="shared" si="6"/>
        <v>6930</v>
      </c>
      <c r="J43" s="40"/>
      <c r="K43" s="41"/>
      <c r="L43" s="41"/>
      <c r="M43" s="41"/>
      <c r="N43" s="42"/>
      <c r="O43" s="32"/>
    </row>
    <row r="44" spans="1:15" ht="21.75" customHeight="1" x14ac:dyDescent="0.25">
      <c r="A44" s="59"/>
      <c r="B44" s="77"/>
      <c r="C44" s="33"/>
      <c r="D44" s="3">
        <v>2020</v>
      </c>
      <c r="E44" s="18">
        <f>SUM(F44:I44)</f>
        <v>19938.832999999999</v>
      </c>
      <c r="F44" s="18">
        <f t="shared" si="6"/>
        <v>13008.833000000001</v>
      </c>
      <c r="G44" s="18">
        <f t="shared" si="6"/>
        <v>0</v>
      </c>
      <c r="H44" s="18">
        <f t="shared" si="6"/>
        <v>0</v>
      </c>
      <c r="I44" s="18">
        <f t="shared" si="6"/>
        <v>6930</v>
      </c>
      <c r="J44" s="43"/>
      <c r="K44" s="44"/>
      <c r="L44" s="44"/>
      <c r="M44" s="44"/>
      <c r="N44" s="45"/>
      <c r="O44" s="33"/>
    </row>
    <row r="45" spans="1:15" ht="27.75" customHeight="1" x14ac:dyDescent="0.25">
      <c r="A45" s="57" t="s">
        <v>153</v>
      </c>
      <c r="B45" s="75" t="s">
        <v>156</v>
      </c>
      <c r="C45" s="31" t="s">
        <v>232</v>
      </c>
      <c r="D45" s="3" t="s">
        <v>146</v>
      </c>
      <c r="E45" s="18">
        <f>SUM(E46:E48)+E49</f>
        <v>7333.7669999999998</v>
      </c>
      <c r="F45" s="18">
        <f>SUM(F46:F48)+F49</f>
        <v>7333.7669999999998</v>
      </c>
      <c r="G45" s="18">
        <f>SUM(G46:G48)+G49</f>
        <v>0</v>
      </c>
      <c r="H45" s="18">
        <f>SUM(H46:H48)+H49</f>
        <v>0</v>
      </c>
      <c r="I45" s="18">
        <f>SUM(I46:I48)+I49</f>
        <v>0</v>
      </c>
      <c r="J45" s="37" t="s">
        <v>157</v>
      </c>
      <c r="K45" s="38"/>
      <c r="L45" s="38"/>
      <c r="M45" s="38"/>
      <c r="N45" s="39"/>
      <c r="O45" s="31" t="s">
        <v>376</v>
      </c>
    </row>
    <row r="46" spans="1:15" ht="15.75" x14ac:dyDescent="0.25">
      <c r="A46" s="58"/>
      <c r="B46" s="76"/>
      <c r="C46" s="32"/>
      <c r="D46" s="3">
        <v>2017</v>
      </c>
      <c r="E46" s="18">
        <f>SUM(F46:I46)</f>
        <v>2000</v>
      </c>
      <c r="F46" s="18">
        <v>2000</v>
      </c>
      <c r="G46" s="18">
        <v>0</v>
      </c>
      <c r="H46" s="18">
        <v>0</v>
      </c>
      <c r="I46" s="18">
        <v>0</v>
      </c>
      <c r="J46" s="40"/>
      <c r="K46" s="41"/>
      <c r="L46" s="41"/>
      <c r="M46" s="41"/>
      <c r="N46" s="42"/>
      <c r="O46" s="32"/>
    </row>
    <row r="47" spans="1:15" ht="15.75" x14ac:dyDescent="0.25">
      <c r="A47" s="58"/>
      <c r="B47" s="76"/>
      <c r="C47" s="32"/>
      <c r="D47" s="3">
        <v>2018</v>
      </c>
      <c r="E47" s="18">
        <f>SUM(F47:I47)</f>
        <v>2000</v>
      </c>
      <c r="F47" s="18">
        <v>2000</v>
      </c>
      <c r="G47" s="18">
        <v>0</v>
      </c>
      <c r="H47" s="18">
        <v>0</v>
      </c>
      <c r="I47" s="18">
        <v>0</v>
      </c>
      <c r="J47" s="40"/>
      <c r="K47" s="41"/>
      <c r="L47" s="41"/>
      <c r="M47" s="41"/>
      <c r="N47" s="42"/>
      <c r="O47" s="32"/>
    </row>
    <row r="48" spans="1:15" ht="22.5" customHeight="1" x14ac:dyDescent="0.25">
      <c r="A48" s="58"/>
      <c r="B48" s="76"/>
      <c r="C48" s="32"/>
      <c r="D48" s="3">
        <v>2019</v>
      </c>
      <c r="E48" s="18">
        <f>SUM(F48:I48)</f>
        <v>2000</v>
      </c>
      <c r="F48" s="18">
        <v>2000</v>
      </c>
      <c r="G48" s="18">
        <v>0</v>
      </c>
      <c r="H48" s="18">
        <v>0</v>
      </c>
      <c r="I48" s="18">
        <v>0</v>
      </c>
      <c r="J48" s="40"/>
      <c r="K48" s="41"/>
      <c r="L48" s="41"/>
      <c r="M48" s="41"/>
      <c r="N48" s="42"/>
      <c r="O48" s="32"/>
    </row>
    <row r="49" spans="1:15" ht="22.5" customHeight="1" x14ac:dyDescent="0.25">
      <c r="A49" s="59"/>
      <c r="B49" s="77"/>
      <c r="C49" s="33"/>
      <c r="D49" s="3">
        <v>2020</v>
      </c>
      <c r="E49" s="18">
        <f>SUM(F49:I49)</f>
        <v>1333.7670000000001</v>
      </c>
      <c r="F49" s="18">
        <f>2000-666.233</f>
        <v>1333.7670000000001</v>
      </c>
      <c r="G49" s="18">
        <v>0</v>
      </c>
      <c r="H49" s="18">
        <v>0</v>
      </c>
      <c r="I49" s="18">
        <v>0</v>
      </c>
      <c r="J49" s="43"/>
      <c r="K49" s="44"/>
      <c r="L49" s="44"/>
      <c r="M49" s="44"/>
      <c r="N49" s="45"/>
      <c r="O49" s="33"/>
    </row>
    <row r="50" spans="1:15" ht="27" customHeight="1" x14ac:dyDescent="0.25">
      <c r="A50" s="57" t="s">
        <v>159</v>
      </c>
      <c r="B50" s="75" t="s">
        <v>158</v>
      </c>
      <c r="C50" s="31" t="s">
        <v>232</v>
      </c>
      <c r="D50" s="3" t="s">
        <v>146</v>
      </c>
      <c r="E50" s="19">
        <f>SUM(E51:E53)+E54</f>
        <v>81699.065999999992</v>
      </c>
      <c r="F50" s="19">
        <f>SUM(F51:F53)+F54</f>
        <v>53979.065999999999</v>
      </c>
      <c r="G50" s="19">
        <f>SUM(G51:G53)+G54</f>
        <v>0</v>
      </c>
      <c r="H50" s="19">
        <f>SUM(H51:H53)+H54</f>
        <v>0</v>
      </c>
      <c r="I50" s="19">
        <f>SUM(I51:I53)+I54</f>
        <v>27720</v>
      </c>
      <c r="J50" s="160" t="s">
        <v>394</v>
      </c>
      <c r="K50" s="161"/>
      <c r="L50" s="161"/>
      <c r="M50" s="161"/>
      <c r="N50" s="162"/>
      <c r="O50" s="31" t="s">
        <v>375</v>
      </c>
    </row>
    <row r="51" spans="1:15" ht="15.75" x14ac:dyDescent="0.25">
      <c r="A51" s="58"/>
      <c r="B51" s="76"/>
      <c r="C51" s="32"/>
      <c r="D51" s="3">
        <v>2017</v>
      </c>
      <c r="E51" s="19">
        <f>SUM(F51:I51)</f>
        <v>21454</v>
      </c>
      <c r="F51" s="19">
        <v>14524</v>
      </c>
      <c r="G51" s="19">
        <v>0</v>
      </c>
      <c r="H51" s="19">
        <v>0</v>
      </c>
      <c r="I51" s="19">
        <v>6930</v>
      </c>
      <c r="J51" s="163"/>
      <c r="K51" s="164"/>
      <c r="L51" s="164"/>
      <c r="M51" s="164"/>
      <c r="N51" s="165"/>
      <c r="O51" s="32"/>
    </row>
    <row r="52" spans="1:15" ht="15.75" x14ac:dyDescent="0.25">
      <c r="A52" s="58"/>
      <c r="B52" s="76"/>
      <c r="C52" s="32"/>
      <c r="D52" s="3">
        <v>2018</v>
      </c>
      <c r="E52" s="19">
        <f>SUM(F52:I52)</f>
        <v>24310</v>
      </c>
      <c r="F52" s="19">
        <v>17380</v>
      </c>
      <c r="G52" s="19">
        <v>0</v>
      </c>
      <c r="H52" s="19">
        <v>0</v>
      </c>
      <c r="I52" s="19">
        <v>6930</v>
      </c>
      <c r="J52" s="163"/>
      <c r="K52" s="164"/>
      <c r="L52" s="164"/>
      <c r="M52" s="164"/>
      <c r="N52" s="165"/>
      <c r="O52" s="32"/>
    </row>
    <row r="53" spans="1:15" ht="22.5" customHeight="1" x14ac:dyDescent="0.25">
      <c r="A53" s="58"/>
      <c r="B53" s="76"/>
      <c r="C53" s="32"/>
      <c r="D53" s="3">
        <v>2019</v>
      </c>
      <c r="E53" s="19">
        <f>SUM(F53:I53)</f>
        <v>17330</v>
      </c>
      <c r="F53" s="19">
        <v>10400</v>
      </c>
      <c r="G53" s="19">
        <v>0</v>
      </c>
      <c r="H53" s="19">
        <v>0</v>
      </c>
      <c r="I53" s="19">
        <v>6930</v>
      </c>
      <c r="J53" s="163"/>
      <c r="K53" s="164"/>
      <c r="L53" s="164"/>
      <c r="M53" s="164"/>
      <c r="N53" s="165"/>
      <c r="O53" s="32"/>
    </row>
    <row r="54" spans="1:15" ht="18" customHeight="1" x14ac:dyDescent="0.25">
      <c r="A54" s="59"/>
      <c r="B54" s="77"/>
      <c r="C54" s="33"/>
      <c r="D54" s="3">
        <v>2020</v>
      </c>
      <c r="E54" s="19">
        <f>SUM(F54:I54)</f>
        <v>18605.065999999999</v>
      </c>
      <c r="F54" s="20">
        <f>10400+189.066+1086</f>
        <v>11675.066000000001</v>
      </c>
      <c r="G54" s="19">
        <v>0</v>
      </c>
      <c r="H54" s="19">
        <v>0</v>
      </c>
      <c r="I54" s="19">
        <v>6930</v>
      </c>
      <c r="J54" s="166"/>
      <c r="K54" s="167"/>
      <c r="L54" s="167"/>
      <c r="M54" s="167"/>
      <c r="N54" s="168"/>
      <c r="O54" s="33"/>
    </row>
    <row r="55" spans="1:15" ht="34.5" hidden="1" customHeight="1" x14ac:dyDescent="0.25">
      <c r="A55" s="157" t="s">
        <v>169</v>
      </c>
      <c r="B55" s="174" t="s">
        <v>236</v>
      </c>
      <c r="C55" s="79" t="s">
        <v>232</v>
      </c>
      <c r="D55" s="3" t="s">
        <v>146</v>
      </c>
      <c r="E55" s="18">
        <f>SUM(E56:E58)+E59</f>
        <v>0</v>
      </c>
      <c r="F55" s="18">
        <f>SUM(F56:F58)+F59</f>
        <v>0</v>
      </c>
      <c r="G55" s="18">
        <f>SUM(G56:G58)+G59</f>
        <v>0</v>
      </c>
      <c r="H55" s="18">
        <f>SUM(H56:H58)+H59</f>
        <v>0</v>
      </c>
      <c r="I55" s="18">
        <f>SUM(I56:I58)+I59</f>
        <v>0</v>
      </c>
      <c r="J55" s="37"/>
      <c r="K55" s="38"/>
      <c r="L55" s="38"/>
      <c r="M55" s="39"/>
      <c r="N55" s="7"/>
      <c r="O55" s="31" t="s">
        <v>38</v>
      </c>
    </row>
    <row r="56" spans="1:15" ht="34.5" hidden="1" customHeight="1" x14ac:dyDescent="0.25">
      <c r="A56" s="157"/>
      <c r="B56" s="174"/>
      <c r="C56" s="79"/>
      <c r="D56" s="3">
        <v>2017</v>
      </c>
      <c r="E56" s="18">
        <f>SUM(F56:I56)</f>
        <v>0</v>
      </c>
      <c r="F56" s="18">
        <v>0</v>
      </c>
      <c r="G56" s="18">
        <v>0</v>
      </c>
      <c r="H56" s="18">
        <v>0</v>
      </c>
      <c r="I56" s="18">
        <v>0</v>
      </c>
      <c r="J56" s="40"/>
      <c r="K56" s="41"/>
      <c r="L56" s="41"/>
      <c r="M56" s="42"/>
      <c r="N56" s="7"/>
      <c r="O56" s="32"/>
    </row>
    <row r="57" spans="1:15" ht="34.5" hidden="1" customHeight="1" x14ac:dyDescent="0.25">
      <c r="A57" s="157"/>
      <c r="B57" s="174"/>
      <c r="C57" s="79"/>
      <c r="D57" s="3">
        <v>2018</v>
      </c>
      <c r="E57" s="18">
        <f>SUM(F57:I57)</f>
        <v>0</v>
      </c>
      <c r="F57" s="18">
        <v>0</v>
      </c>
      <c r="G57" s="18">
        <v>0</v>
      </c>
      <c r="H57" s="18">
        <v>0</v>
      </c>
      <c r="I57" s="18">
        <v>0</v>
      </c>
      <c r="J57" s="40"/>
      <c r="K57" s="41"/>
      <c r="L57" s="41"/>
      <c r="M57" s="42"/>
      <c r="N57" s="7"/>
      <c r="O57" s="32"/>
    </row>
    <row r="58" spans="1:15" ht="34.5" hidden="1" customHeight="1" x14ac:dyDescent="0.25">
      <c r="A58" s="157"/>
      <c r="B58" s="174"/>
      <c r="C58" s="79"/>
      <c r="D58" s="3">
        <v>2019</v>
      </c>
      <c r="E58" s="18">
        <f>SUM(F58:I58)</f>
        <v>0</v>
      </c>
      <c r="F58" s="18">
        <v>0</v>
      </c>
      <c r="G58" s="18">
        <v>0</v>
      </c>
      <c r="H58" s="18">
        <v>0</v>
      </c>
      <c r="I58" s="18">
        <v>0</v>
      </c>
      <c r="J58" s="40"/>
      <c r="K58" s="41"/>
      <c r="L58" s="41"/>
      <c r="M58" s="42"/>
      <c r="N58" s="7"/>
      <c r="O58" s="32"/>
    </row>
    <row r="59" spans="1:15" ht="34.5" hidden="1" customHeight="1" x14ac:dyDescent="0.25">
      <c r="A59" s="157"/>
      <c r="B59" s="174"/>
      <c r="C59" s="79"/>
      <c r="D59" s="3">
        <v>2020</v>
      </c>
      <c r="E59" s="18">
        <f>SUM(F59:I59)</f>
        <v>0</v>
      </c>
      <c r="F59" s="18">
        <v>0</v>
      </c>
      <c r="G59" s="18">
        <v>0</v>
      </c>
      <c r="H59" s="18">
        <v>0</v>
      </c>
      <c r="I59" s="18">
        <v>0</v>
      </c>
      <c r="J59" s="43"/>
      <c r="K59" s="44"/>
      <c r="L59" s="44"/>
      <c r="M59" s="45"/>
      <c r="N59" s="7"/>
      <c r="O59" s="33"/>
    </row>
    <row r="60" spans="1:15" ht="19.5" customHeight="1" x14ac:dyDescent="0.25">
      <c r="A60" s="57" t="s">
        <v>40</v>
      </c>
      <c r="B60" s="75" t="s">
        <v>160</v>
      </c>
      <c r="C60" s="31" t="s">
        <v>232</v>
      </c>
      <c r="D60" s="3" t="s">
        <v>146</v>
      </c>
      <c r="E60" s="18">
        <f>SUM(E61:E63)+E64</f>
        <v>61888.699000000001</v>
      </c>
      <c r="F60" s="18">
        <f>SUM(F61:F63)+F64</f>
        <v>28350.438999999998</v>
      </c>
      <c r="G60" s="18">
        <f>SUM(G61:G63)+G64</f>
        <v>33538.26</v>
      </c>
      <c r="H60" s="18">
        <f>SUM(H61:H63)+H64</f>
        <v>0</v>
      </c>
      <c r="I60" s="18">
        <f>SUM(I61:I63)+I64</f>
        <v>0</v>
      </c>
      <c r="J60" s="37" t="s">
        <v>374</v>
      </c>
      <c r="K60" s="38"/>
      <c r="L60" s="38"/>
      <c r="M60" s="38"/>
      <c r="N60" s="39"/>
      <c r="O60" s="31" t="s">
        <v>368</v>
      </c>
    </row>
    <row r="61" spans="1:15" ht="16.5" customHeight="1" x14ac:dyDescent="0.25">
      <c r="A61" s="58"/>
      <c r="B61" s="76"/>
      <c r="C61" s="32"/>
      <c r="D61" s="3">
        <v>2017</v>
      </c>
      <c r="E61" s="18">
        <f>SUM(F61:I61)</f>
        <v>25183.446</v>
      </c>
      <c r="F61" s="18">
        <f t="shared" ref="F61:I64" si="7">F66+F71+F76+F81+F86</f>
        <v>14178.766</v>
      </c>
      <c r="G61" s="18">
        <f t="shared" si="7"/>
        <v>11004.68</v>
      </c>
      <c r="H61" s="18">
        <f t="shared" si="7"/>
        <v>0</v>
      </c>
      <c r="I61" s="18">
        <f t="shared" si="7"/>
        <v>0</v>
      </c>
      <c r="J61" s="40"/>
      <c r="K61" s="41"/>
      <c r="L61" s="41"/>
      <c r="M61" s="41"/>
      <c r="N61" s="42"/>
      <c r="O61" s="32"/>
    </row>
    <row r="62" spans="1:15" ht="15.75" x14ac:dyDescent="0.25">
      <c r="A62" s="58"/>
      <c r="B62" s="76"/>
      <c r="C62" s="32"/>
      <c r="D62" s="3">
        <v>2018</v>
      </c>
      <c r="E62" s="18">
        <f>SUM(F62:I62)</f>
        <v>18581.073</v>
      </c>
      <c r="F62" s="18">
        <f t="shared" si="7"/>
        <v>8915.6579999999994</v>
      </c>
      <c r="G62" s="18">
        <f t="shared" si="7"/>
        <v>9665.4150000000009</v>
      </c>
      <c r="H62" s="18">
        <f t="shared" si="7"/>
        <v>0</v>
      </c>
      <c r="I62" s="18">
        <f t="shared" si="7"/>
        <v>0</v>
      </c>
      <c r="J62" s="40"/>
      <c r="K62" s="41"/>
      <c r="L62" s="41"/>
      <c r="M62" s="41"/>
      <c r="N62" s="42"/>
      <c r="O62" s="32"/>
    </row>
    <row r="63" spans="1:15" ht="19.5" customHeight="1" x14ac:dyDescent="0.25">
      <c r="A63" s="58"/>
      <c r="B63" s="76"/>
      <c r="C63" s="32"/>
      <c r="D63" s="3">
        <v>2019</v>
      </c>
      <c r="E63" s="18">
        <f>SUM(F63:I63)</f>
        <v>8880.0320000000011</v>
      </c>
      <c r="F63" s="18">
        <f t="shared" si="7"/>
        <v>2575.212</v>
      </c>
      <c r="G63" s="18">
        <f t="shared" si="7"/>
        <v>6304.8200000000006</v>
      </c>
      <c r="H63" s="18">
        <f t="shared" si="7"/>
        <v>0</v>
      </c>
      <c r="I63" s="18">
        <f t="shared" si="7"/>
        <v>0</v>
      </c>
      <c r="J63" s="40"/>
      <c r="K63" s="41"/>
      <c r="L63" s="41"/>
      <c r="M63" s="41"/>
      <c r="N63" s="42"/>
      <c r="O63" s="32"/>
    </row>
    <row r="64" spans="1:15" ht="119.25" customHeight="1" x14ac:dyDescent="0.25">
      <c r="A64" s="59"/>
      <c r="B64" s="77"/>
      <c r="C64" s="33"/>
      <c r="D64" s="3">
        <v>2020</v>
      </c>
      <c r="E64" s="18">
        <f>SUM(F64:I64)</f>
        <v>9244.1479999999992</v>
      </c>
      <c r="F64" s="18">
        <f t="shared" si="7"/>
        <v>2680.8029999999999</v>
      </c>
      <c r="G64" s="18">
        <f t="shared" si="7"/>
        <v>6563.3449999999993</v>
      </c>
      <c r="H64" s="18">
        <f t="shared" si="7"/>
        <v>0</v>
      </c>
      <c r="I64" s="18">
        <f t="shared" si="7"/>
        <v>0</v>
      </c>
      <c r="J64" s="43"/>
      <c r="K64" s="44"/>
      <c r="L64" s="44"/>
      <c r="M64" s="44"/>
      <c r="N64" s="45"/>
      <c r="O64" s="33"/>
    </row>
    <row r="65" spans="1:15" ht="21.75" customHeight="1" x14ac:dyDescent="0.25">
      <c r="A65" s="57" t="s">
        <v>41</v>
      </c>
      <c r="B65" s="75" t="s">
        <v>373</v>
      </c>
      <c r="C65" s="31" t="s">
        <v>232</v>
      </c>
      <c r="D65" s="3" t="s">
        <v>146</v>
      </c>
      <c r="E65" s="18">
        <f>SUM(E66:E68)+E69</f>
        <v>39398.596000000005</v>
      </c>
      <c r="F65" s="18">
        <f>SUM(F66:F68)+F69</f>
        <v>10502.835999999999</v>
      </c>
      <c r="G65" s="18">
        <f>SUM(G66:G68)+G69</f>
        <v>28895.760000000002</v>
      </c>
      <c r="H65" s="18">
        <f>SUM(H66:H68)+H69</f>
        <v>0</v>
      </c>
      <c r="I65" s="18">
        <f>SUM(I66:I68)+I69</f>
        <v>0</v>
      </c>
      <c r="J65" s="37" t="s">
        <v>372</v>
      </c>
      <c r="K65" s="38"/>
      <c r="L65" s="38"/>
      <c r="M65" s="38"/>
      <c r="N65" s="39"/>
      <c r="O65" s="31" t="s">
        <v>366</v>
      </c>
    </row>
    <row r="66" spans="1:15" ht="21.75" customHeight="1" x14ac:dyDescent="0.25">
      <c r="A66" s="58"/>
      <c r="B66" s="76"/>
      <c r="C66" s="32"/>
      <c r="D66" s="3">
        <v>2017</v>
      </c>
      <c r="E66" s="18">
        <f>SUM(F66:I66)</f>
        <v>12432.846</v>
      </c>
      <c r="F66" s="18">
        <v>2682.7660000000001</v>
      </c>
      <c r="G66" s="18">
        <v>9750.08</v>
      </c>
      <c r="H66" s="18">
        <v>0</v>
      </c>
      <c r="I66" s="18">
        <v>0</v>
      </c>
      <c r="J66" s="40"/>
      <c r="K66" s="41"/>
      <c r="L66" s="41"/>
      <c r="M66" s="41"/>
      <c r="N66" s="42"/>
      <c r="O66" s="32"/>
    </row>
    <row r="67" spans="1:15" ht="21.75" customHeight="1" x14ac:dyDescent="0.25">
      <c r="A67" s="58"/>
      <c r="B67" s="76"/>
      <c r="C67" s="32"/>
      <c r="D67" s="3">
        <v>2018</v>
      </c>
      <c r="E67" s="18">
        <f>SUM(F67:I67)</f>
        <v>11585.796</v>
      </c>
      <c r="F67" s="18">
        <v>3359.8809999999999</v>
      </c>
      <c r="G67" s="18">
        <v>8225.9150000000009</v>
      </c>
      <c r="H67" s="18">
        <v>0</v>
      </c>
      <c r="I67" s="18">
        <v>0</v>
      </c>
      <c r="J67" s="40"/>
      <c r="K67" s="41"/>
      <c r="L67" s="41"/>
      <c r="M67" s="41"/>
      <c r="N67" s="42"/>
      <c r="O67" s="32"/>
    </row>
    <row r="68" spans="1:15" ht="21.75" customHeight="1" x14ac:dyDescent="0.25">
      <c r="A68" s="58"/>
      <c r="B68" s="76"/>
      <c r="C68" s="32"/>
      <c r="D68" s="3">
        <v>2019</v>
      </c>
      <c r="E68" s="18">
        <f>SUM(F68:I68)</f>
        <v>7601.4400000000005</v>
      </c>
      <c r="F68" s="18">
        <v>2204.42</v>
      </c>
      <c r="G68" s="18">
        <v>5397.02</v>
      </c>
      <c r="H68" s="18">
        <v>0</v>
      </c>
      <c r="I68" s="18">
        <v>0</v>
      </c>
      <c r="J68" s="40"/>
      <c r="K68" s="41"/>
      <c r="L68" s="41"/>
      <c r="M68" s="41"/>
      <c r="N68" s="42"/>
      <c r="O68" s="32"/>
    </row>
    <row r="69" spans="1:15" ht="21.75" customHeight="1" x14ac:dyDescent="0.25">
      <c r="A69" s="59"/>
      <c r="B69" s="77"/>
      <c r="C69" s="33"/>
      <c r="D69" s="3">
        <v>2020</v>
      </c>
      <c r="E69" s="18">
        <f>SUM(F69:I69)</f>
        <v>7778.5139999999992</v>
      </c>
      <c r="F69" s="21">
        <f>3789.441-1533.672</f>
        <v>2255.7689999999998</v>
      </c>
      <c r="G69" s="21">
        <f>9277.596-3754.851</f>
        <v>5522.744999999999</v>
      </c>
      <c r="H69" s="18">
        <v>0</v>
      </c>
      <c r="I69" s="18">
        <v>0</v>
      </c>
      <c r="J69" s="43"/>
      <c r="K69" s="44"/>
      <c r="L69" s="44"/>
      <c r="M69" s="44"/>
      <c r="N69" s="45"/>
      <c r="O69" s="33"/>
    </row>
    <row r="70" spans="1:15" ht="15.75" customHeight="1" x14ac:dyDescent="0.25">
      <c r="A70" s="57" t="s">
        <v>42</v>
      </c>
      <c r="B70" s="75" t="s">
        <v>123</v>
      </c>
      <c r="C70" s="31" t="s">
        <v>367</v>
      </c>
      <c r="D70" s="3" t="s">
        <v>146</v>
      </c>
      <c r="E70" s="18">
        <f>SUM(E71:E73)+E74</f>
        <v>0</v>
      </c>
      <c r="F70" s="18">
        <f>SUM(F71:F73)+F74</f>
        <v>0</v>
      </c>
      <c r="G70" s="18">
        <f>SUM(G71:G73)+G74</f>
        <v>0</v>
      </c>
      <c r="H70" s="18">
        <f>SUM(H71:H73)+H74</f>
        <v>0</v>
      </c>
      <c r="I70" s="18">
        <f>SUM(I71:I73)+I74</f>
        <v>0</v>
      </c>
      <c r="J70" s="37" t="s">
        <v>372</v>
      </c>
      <c r="K70" s="38"/>
      <c r="L70" s="38"/>
      <c r="M70" s="38"/>
      <c r="N70" s="39"/>
      <c r="O70" s="31" t="s">
        <v>189</v>
      </c>
    </row>
    <row r="71" spans="1:15" ht="15.75" x14ac:dyDescent="0.25">
      <c r="A71" s="58"/>
      <c r="B71" s="76"/>
      <c r="C71" s="32"/>
      <c r="D71" s="3">
        <v>2017</v>
      </c>
      <c r="E71" s="18">
        <f>SUM(F71:I71)</f>
        <v>0</v>
      </c>
      <c r="F71" s="18">
        <v>0</v>
      </c>
      <c r="G71" s="18">
        <v>0</v>
      </c>
      <c r="H71" s="18">
        <v>0</v>
      </c>
      <c r="I71" s="18">
        <v>0</v>
      </c>
      <c r="J71" s="40"/>
      <c r="K71" s="41"/>
      <c r="L71" s="41"/>
      <c r="M71" s="41"/>
      <c r="N71" s="42"/>
      <c r="O71" s="32"/>
    </row>
    <row r="72" spans="1:15" ht="15.75" x14ac:dyDescent="0.25">
      <c r="A72" s="58"/>
      <c r="B72" s="76"/>
      <c r="C72" s="32"/>
      <c r="D72" s="3">
        <v>2018</v>
      </c>
      <c r="E72" s="18">
        <f>SUM(F72:I72)</f>
        <v>0</v>
      </c>
      <c r="F72" s="18">
        <v>0</v>
      </c>
      <c r="G72" s="18">
        <v>0</v>
      </c>
      <c r="H72" s="18">
        <v>0</v>
      </c>
      <c r="I72" s="18">
        <v>0</v>
      </c>
      <c r="J72" s="40"/>
      <c r="K72" s="41"/>
      <c r="L72" s="41"/>
      <c r="M72" s="41"/>
      <c r="N72" s="42"/>
      <c r="O72" s="32"/>
    </row>
    <row r="73" spans="1:15" ht="15.75" x14ac:dyDescent="0.25">
      <c r="A73" s="58"/>
      <c r="B73" s="76"/>
      <c r="C73" s="32"/>
      <c r="D73" s="3">
        <v>2019</v>
      </c>
      <c r="E73" s="18">
        <f>SUM(F73:I73)</f>
        <v>0</v>
      </c>
      <c r="F73" s="18">
        <v>0</v>
      </c>
      <c r="G73" s="18">
        <v>0</v>
      </c>
      <c r="H73" s="18">
        <v>0</v>
      </c>
      <c r="I73" s="18">
        <v>0</v>
      </c>
      <c r="J73" s="40"/>
      <c r="K73" s="41"/>
      <c r="L73" s="41"/>
      <c r="M73" s="41"/>
      <c r="N73" s="42"/>
      <c r="O73" s="32"/>
    </row>
    <row r="74" spans="1:15" ht="40.5" customHeight="1" x14ac:dyDescent="0.25">
      <c r="A74" s="59"/>
      <c r="B74" s="77"/>
      <c r="C74" s="33"/>
      <c r="D74" s="3">
        <v>2020</v>
      </c>
      <c r="E74" s="18">
        <f>SUM(F74:I74)</f>
        <v>0</v>
      </c>
      <c r="F74" s="18">
        <v>0</v>
      </c>
      <c r="G74" s="18">
        <v>0</v>
      </c>
      <c r="H74" s="18">
        <v>0</v>
      </c>
      <c r="I74" s="18">
        <v>0</v>
      </c>
      <c r="J74" s="43"/>
      <c r="K74" s="44"/>
      <c r="L74" s="44"/>
      <c r="M74" s="44"/>
      <c r="N74" s="45"/>
      <c r="O74" s="33"/>
    </row>
    <row r="75" spans="1:15" ht="27.75" customHeight="1" x14ac:dyDescent="0.25">
      <c r="A75" s="57" t="s">
        <v>44</v>
      </c>
      <c r="B75" s="75" t="s">
        <v>233</v>
      </c>
      <c r="C75" s="31" t="s">
        <v>367</v>
      </c>
      <c r="D75" s="3" t="s">
        <v>146</v>
      </c>
      <c r="E75" s="18">
        <f>SUM(E76:E78)+E79</f>
        <v>0</v>
      </c>
      <c r="F75" s="18">
        <f>SUM(F76:F78)+F79</f>
        <v>0</v>
      </c>
      <c r="G75" s="18">
        <f>SUM(G76:G78)+G79</f>
        <v>0</v>
      </c>
      <c r="H75" s="18">
        <f>SUM(H76:H78)+H79</f>
        <v>0</v>
      </c>
      <c r="I75" s="18">
        <f>SUM(I76:I78)+I79</f>
        <v>0</v>
      </c>
      <c r="J75" s="37" t="s">
        <v>371</v>
      </c>
      <c r="K75" s="38"/>
      <c r="L75" s="38"/>
      <c r="M75" s="38"/>
      <c r="N75" s="39"/>
      <c r="O75" s="31" t="s">
        <v>189</v>
      </c>
    </row>
    <row r="76" spans="1:15" ht="15.75" x14ac:dyDescent="0.25">
      <c r="A76" s="58"/>
      <c r="B76" s="76"/>
      <c r="C76" s="32"/>
      <c r="D76" s="3">
        <v>2017</v>
      </c>
      <c r="E76" s="18">
        <f>SUM(F76:I76)</f>
        <v>0</v>
      </c>
      <c r="F76" s="18">
        <v>0</v>
      </c>
      <c r="G76" s="18">
        <v>0</v>
      </c>
      <c r="H76" s="18">
        <v>0</v>
      </c>
      <c r="I76" s="18">
        <v>0</v>
      </c>
      <c r="J76" s="40"/>
      <c r="K76" s="41"/>
      <c r="L76" s="41"/>
      <c r="M76" s="41"/>
      <c r="N76" s="42"/>
      <c r="O76" s="32"/>
    </row>
    <row r="77" spans="1:15" ht="15.75" x14ac:dyDescent="0.25">
      <c r="A77" s="58"/>
      <c r="B77" s="76"/>
      <c r="C77" s="32"/>
      <c r="D77" s="3">
        <v>2018</v>
      </c>
      <c r="E77" s="18">
        <f>SUM(F77:I77)</f>
        <v>0</v>
      </c>
      <c r="F77" s="18">
        <v>0</v>
      </c>
      <c r="G77" s="18">
        <v>0</v>
      </c>
      <c r="H77" s="18">
        <v>0</v>
      </c>
      <c r="I77" s="18">
        <v>0</v>
      </c>
      <c r="J77" s="40"/>
      <c r="K77" s="41"/>
      <c r="L77" s="41"/>
      <c r="M77" s="41"/>
      <c r="N77" s="42"/>
      <c r="O77" s="32"/>
    </row>
    <row r="78" spans="1:15" ht="15.75" x14ac:dyDescent="0.25">
      <c r="A78" s="58"/>
      <c r="B78" s="76"/>
      <c r="C78" s="32"/>
      <c r="D78" s="3">
        <v>2019</v>
      </c>
      <c r="E78" s="18">
        <f>SUM(F78:I78)</f>
        <v>0</v>
      </c>
      <c r="F78" s="18">
        <v>0</v>
      </c>
      <c r="G78" s="18">
        <v>0</v>
      </c>
      <c r="H78" s="18">
        <v>0</v>
      </c>
      <c r="I78" s="18">
        <v>0</v>
      </c>
      <c r="J78" s="40"/>
      <c r="K78" s="41"/>
      <c r="L78" s="41"/>
      <c r="M78" s="41"/>
      <c r="N78" s="42"/>
      <c r="O78" s="32"/>
    </row>
    <row r="79" spans="1:15" ht="15.75" x14ac:dyDescent="0.25">
      <c r="A79" s="59"/>
      <c r="B79" s="77"/>
      <c r="C79" s="33"/>
      <c r="D79" s="3">
        <v>2020</v>
      </c>
      <c r="E79" s="18">
        <f>SUM(F79:I79)</f>
        <v>0</v>
      </c>
      <c r="F79" s="18">
        <v>0</v>
      </c>
      <c r="G79" s="18">
        <v>0</v>
      </c>
      <c r="H79" s="18">
        <v>0</v>
      </c>
      <c r="I79" s="18">
        <v>0</v>
      </c>
      <c r="J79" s="43"/>
      <c r="K79" s="44"/>
      <c r="L79" s="44"/>
      <c r="M79" s="44"/>
      <c r="N79" s="45"/>
      <c r="O79" s="33"/>
    </row>
    <row r="80" spans="1:15" ht="30.75" customHeight="1" x14ac:dyDescent="0.25">
      <c r="A80" s="57" t="s">
        <v>45</v>
      </c>
      <c r="B80" s="75" t="s">
        <v>124</v>
      </c>
      <c r="C80" s="31" t="s">
        <v>232</v>
      </c>
      <c r="D80" s="3" t="s">
        <v>146</v>
      </c>
      <c r="E80" s="18">
        <f>SUM(E81:E83)+E84</f>
        <v>8526.2900000000009</v>
      </c>
      <c r="F80" s="18">
        <f>SUM(F81:F83)+F84</f>
        <v>3883.79</v>
      </c>
      <c r="G80" s="18">
        <f>SUM(G81:G83)+G84</f>
        <v>4642.5</v>
      </c>
      <c r="H80" s="18">
        <f>SUM(H81:H83)+H84</f>
        <v>0</v>
      </c>
      <c r="I80" s="18">
        <f>SUM(I81:I83)+I84</f>
        <v>0</v>
      </c>
      <c r="J80" s="37" t="s">
        <v>17</v>
      </c>
      <c r="K80" s="38"/>
      <c r="L80" s="38"/>
      <c r="M80" s="38"/>
      <c r="N80" s="39"/>
      <c r="O80" s="31" t="s">
        <v>366</v>
      </c>
    </row>
    <row r="81" spans="1:16" ht="15.75" x14ac:dyDescent="0.25">
      <c r="A81" s="58"/>
      <c r="B81" s="76"/>
      <c r="C81" s="32"/>
      <c r="D81" s="3">
        <v>2017</v>
      </c>
      <c r="E81" s="18">
        <f>SUM(F81:I81)</f>
        <v>3754.6</v>
      </c>
      <c r="F81" s="18">
        <v>2500</v>
      </c>
      <c r="G81" s="18">
        <v>1254.5999999999999</v>
      </c>
      <c r="H81" s="18">
        <v>0</v>
      </c>
      <c r="I81" s="18">
        <v>0</v>
      </c>
      <c r="J81" s="40"/>
      <c r="K81" s="41"/>
      <c r="L81" s="41"/>
      <c r="M81" s="41"/>
      <c r="N81" s="42"/>
      <c r="O81" s="32"/>
    </row>
    <row r="82" spans="1:16" ht="15.75" x14ac:dyDescent="0.25">
      <c r="A82" s="58"/>
      <c r="B82" s="76"/>
      <c r="C82" s="32"/>
      <c r="D82" s="3">
        <v>2018</v>
      </c>
      <c r="E82" s="18">
        <f>SUM(F82:I82)</f>
        <v>2027.4639999999999</v>
      </c>
      <c r="F82" s="18">
        <v>587.96400000000006</v>
      </c>
      <c r="G82" s="18">
        <v>1439.5</v>
      </c>
      <c r="H82" s="18">
        <v>0</v>
      </c>
      <c r="I82" s="18">
        <v>0</v>
      </c>
      <c r="J82" s="40"/>
      <c r="K82" s="41"/>
      <c r="L82" s="41"/>
      <c r="M82" s="41"/>
      <c r="N82" s="42"/>
      <c r="O82" s="32"/>
    </row>
    <row r="83" spans="1:16" ht="15.75" x14ac:dyDescent="0.25">
      <c r="A83" s="58"/>
      <c r="B83" s="76"/>
      <c r="C83" s="32"/>
      <c r="D83" s="3">
        <v>2019</v>
      </c>
      <c r="E83" s="18">
        <f>SUM(F83:I83)</f>
        <v>1278.5919999999999</v>
      </c>
      <c r="F83" s="18">
        <v>370.79199999999997</v>
      </c>
      <c r="G83" s="18">
        <v>907.8</v>
      </c>
      <c r="H83" s="18">
        <v>0</v>
      </c>
      <c r="I83" s="18">
        <v>0</v>
      </c>
      <c r="J83" s="40"/>
      <c r="K83" s="41"/>
      <c r="L83" s="41"/>
      <c r="M83" s="41"/>
      <c r="N83" s="42"/>
      <c r="O83" s="32"/>
    </row>
    <row r="84" spans="1:16" ht="22.5" customHeight="1" x14ac:dyDescent="0.25">
      <c r="A84" s="59"/>
      <c r="B84" s="77"/>
      <c r="C84" s="33"/>
      <c r="D84" s="3">
        <v>2020</v>
      </c>
      <c r="E84" s="18">
        <f>SUM(F84:I84)</f>
        <v>1465.634</v>
      </c>
      <c r="F84" s="18">
        <v>425.03399999999999</v>
      </c>
      <c r="G84" s="18">
        <v>1040.5999999999999</v>
      </c>
      <c r="H84" s="18">
        <v>0</v>
      </c>
      <c r="I84" s="18">
        <v>0</v>
      </c>
      <c r="J84" s="43"/>
      <c r="K84" s="44"/>
      <c r="L84" s="44"/>
      <c r="M84" s="44"/>
      <c r="N84" s="45"/>
      <c r="O84" s="33"/>
    </row>
    <row r="85" spans="1:16" ht="15.75" customHeight="1" x14ac:dyDescent="0.25">
      <c r="A85" s="57" t="s">
        <v>122</v>
      </c>
      <c r="B85" s="75" t="s">
        <v>125</v>
      </c>
      <c r="C85" s="31" t="s">
        <v>213</v>
      </c>
      <c r="D85" s="3" t="s">
        <v>146</v>
      </c>
      <c r="E85" s="18">
        <f>SUM(E86:E88)+E89</f>
        <v>13963.813</v>
      </c>
      <c r="F85" s="18">
        <f>SUM(F86:F88)+F89</f>
        <v>13963.813</v>
      </c>
      <c r="G85" s="18">
        <f>SUM(G86:G88)+G89</f>
        <v>0</v>
      </c>
      <c r="H85" s="18">
        <f>SUM(H86:H88)+H89</f>
        <v>0</v>
      </c>
      <c r="I85" s="18">
        <f>SUM(I86:I88)+I89</f>
        <v>0</v>
      </c>
      <c r="J85" s="37" t="s">
        <v>17</v>
      </c>
      <c r="K85" s="38"/>
      <c r="L85" s="38"/>
      <c r="M85" s="38"/>
      <c r="N85" s="39"/>
      <c r="O85" s="31" t="s">
        <v>366</v>
      </c>
    </row>
    <row r="86" spans="1:16" ht="15.75" x14ac:dyDescent="0.25">
      <c r="A86" s="58"/>
      <c r="B86" s="76"/>
      <c r="C86" s="32"/>
      <c r="D86" s="3">
        <v>2017</v>
      </c>
      <c r="E86" s="18">
        <f>SUM(F86:I86)</f>
        <v>8996</v>
      </c>
      <c r="F86" s="18">
        <f>8996</f>
        <v>8996</v>
      </c>
      <c r="G86" s="18">
        <v>0</v>
      </c>
      <c r="H86" s="18">
        <v>0</v>
      </c>
      <c r="I86" s="18">
        <v>0</v>
      </c>
      <c r="J86" s="40"/>
      <c r="K86" s="41"/>
      <c r="L86" s="41"/>
      <c r="M86" s="41"/>
      <c r="N86" s="42"/>
      <c r="O86" s="32"/>
    </row>
    <row r="87" spans="1:16" ht="15.75" x14ac:dyDescent="0.25">
      <c r="A87" s="58"/>
      <c r="B87" s="76"/>
      <c r="C87" s="32"/>
      <c r="D87" s="3">
        <v>2018</v>
      </c>
      <c r="E87" s="18">
        <f>SUM(F87:I87)</f>
        <v>4967.8130000000001</v>
      </c>
      <c r="F87" s="18">
        <f>5000-32.187</f>
        <v>4967.8130000000001</v>
      </c>
      <c r="G87" s="18">
        <v>0</v>
      </c>
      <c r="H87" s="18">
        <v>0</v>
      </c>
      <c r="I87" s="18">
        <v>0</v>
      </c>
      <c r="J87" s="40"/>
      <c r="K87" s="41"/>
      <c r="L87" s="41"/>
      <c r="M87" s="41"/>
      <c r="N87" s="42"/>
      <c r="O87" s="32"/>
    </row>
    <row r="88" spans="1:16" ht="15.75" x14ac:dyDescent="0.25">
      <c r="A88" s="58"/>
      <c r="B88" s="76"/>
      <c r="C88" s="32"/>
      <c r="D88" s="3">
        <v>2019</v>
      </c>
      <c r="E88" s="18">
        <f>SUM(F88:I88)</f>
        <v>0</v>
      </c>
      <c r="F88" s="18">
        <v>0</v>
      </c>
      <c r="G88" s="18">
        <v>0</v>
      </c>
      <c r="H88" s="18">
        <v>0</v>
      </c>
      <c r="I88" s="18">
        <v>0</v>
      </c>
      <c r="J88" s="40"/>
      <c r="K88" s="41"/>
      <c r="L88" s="41"/>
      <c r="M88" s="41"/>
      <c r="N88" s="42"/>
      <c r="O88" s="32"/>
    </row>
    <row r="89" spans="1:16" ht="15.75" x14ac:dyDescent="0.25">
      <c r="A89" s="59"/>
      <c r="B89" s="77"/>
      <c r="C89" s="33"/>
      <c r="D89" s="3">
        <v>2020</v>
      </c>
      <c r="E89" s="18">
        <f>SUM(F89:I89)</f>
        <v>0</v>
      </c>
      <c r="F89" s="18">
        <v>0</v>
      </c>
      <c r="G89" s="18">
        <v>0</v>
      </c>
      <c r="H89" s="18">
        <v>0</v>
      </c>
      <c r="I89" s="18">
        <v>0</v>
      </c>
      <c r="J89" s="43"/>
      <c r="K89" s="44"/>
      <c r="L89" s="44"/>
      <c r="M89" s="44"/>
      <c r="N89" s="45"/>
      <c r="O89" s="33"/>
    </row>
    <row r="90" spans="1:16" ht="31.5" customHeight="1" x14ac:dyDescent="0.25">
      <c r="A90" s="57" t="s">
        <v>46</v>
      </c>
      <c r="B90" s="75" t="s">
        <v>161</v>
      </c>
      <c r="C90" s="31" t="s">
        <v>232</v>
      </c>
      <c r="D90" s="3" t="s">
        <v>146</v>
      </c>
      <c r="E90" s="18">
        <f>SUM(E91:E93)+E94</f>
        <v>1196690.5520000001</v>
      </c>
      <c r="F90" s="18">
        <f>SUM(F91:F93)+F94</f>
        <v>1079555.5279999999</v>
      </c>
      <c r="G90" s="18">
        <f>SUM(G91:G93)+G94</f>
        <v>117135.024</v>
      </c>
      <c r="H90" s="18">
        <f>SUM(H91:H93)+H94</f>
        <v>0</v>
      </c>
      <c r="I90" s="18">
        <f>SUM(I91:I93)+I94</f>
        <v>0</v>
      </c>
      <c r="J90" s="37" t="s">
        <v>370</v>
      </c>
      <c r="K90" s="38"/>
      <c r="L90" s="38"/>
      <c r="M90" s="38"/>
      <c r="N90" s="39"/>
      <c r="O90" s="31" t="s">
        <v>368</v>
      </c>
    </row>
    <row r="91" spans="1:16" ht="15.75" x14ac:dyDescent="0.25">
      <c r="A91" s="58"/>
      <c r="B91" s="76"/>
      <c r="C91" s="32"/>
      <c r="D91" s="3">
        <v>2017</v>
      </c>
      <c r="E91" s="18">
        <f>SUM(F91:I91)</f>
        <v>304504.87</v>
      </c>
      <c r="F91" s="18">
        <f t="shared" ref="F91:I94" si="8">F96+F101+F106+F116+F121+F126+F131+F136+F141</f>
        <v>275762.96499999997</v>
      </c>
      <c r="G91" s="18">
        <f t="shared" si="8"/>
        <v>28741.904999999999</v>
      </c>
      <c r="H91" s="18">
        <f t="shared" si="8"/>
        <v>0</v>
      </c>
      <c r="I91" s="18">
        <f t="shared" si="8"/>
        <v>0</v>
      </c>
      <c r="J91" s="40"/>
      <c r="K91" s="41"/>
      <c r="L91" s="41"/>
      <c r="M91" s="41"/>
      <c r="N91" s="42"/>
      <c r="O91" s="32"/>
    </row>
    <row r="92" spans="1:16" ht="15.75" x14ac:dyDescent="0.25">
      <c r="A92" s="58"/>
      <c r="B92" s="76"/>
      <c r="C92" s="32"/>
      <c r="D92" s="3">
        <v>2018</v>
      </c>
      <c r="E92" s="18">
        <f>SUM(F92:I92)</f>
        <v>265772.55</v>
      </c>
      <c r="F92" s="18">
        <f t="shared" si="8"/>
        <v>240725.86600000001</v>
      </c>
      <c r="G92" s="18">
        <f t="shared" si="8"/>
        <v>25046.684000000001</v>
      </c>
      <c r="H92" s="18">
        <f t="shared" si="8"/>
        <v>0</v>
      </c>
      <c r="I92" s="18">
        <f t="shared" si="8"/>
        <v>0</v>
      </c>
      <c r="J92" s="40"/>
      <c r="K92" s="41"/>
      <c r="L92" s="41"/>
      <c r="M92" s="41"/>
      <c r="N92" s="42"/>
      <c r="O92" s="32"/>
    </row>
    <row r="93" spans="1:16" ht="15.75" x14ac:dyDescent="0.25">
      <c r="A93" s="58"/>
      <c r="B93" s="76"/>
      <c r="C93" s="32"/>
      <c r="D93" s="3">
        <v>2019</v>
      </c>
      <c r="E93" s="18">
        <f>SUM(F93:I93)</f>
        <v>269962.07300000003</v>
      </c>
      <c r="F93" s="18">
        <f t="shared" si="8"/>
        <v>240555.29300000001</v>
      </c>
      <c r="G93" s="18">
        <f t="shared" si="8"/>
        <v>29406.780000000002</v>
      </c>
      <c r="H93" s="18">
        <f t="shared" si="8"/>
        <v>0</v>
      </c>
      <c r="I93" s="18">
        <f t="shared" si="8"/>
        <v>0</v>
      </c>
      <c r="J93" s="40"/>
      <c r="K93" s="41"/>
      <c r="L93" s="41"/>
      <c r="M93" s="41"/>
      <c r="N93" s="42"/>
      <c r="O93" s="32"/>
    </row>
    <row r="94" spans="1:16" ht="195.75" customHeight="1" x14ac:dyDescent="0.25">
      <c r="A94" s="59"/>
      <c r="B94" s="77"/>
      <c r="C94" s="33"/>
      <c r="D94" s="3">
        <v>2020</v>
      </c>
      <c r="E94" s="18">
        <f>SUM(F94:I94)</f>
        <v>356451.05900000001</v>
      </c>
      <c r="F94" s="18">
        <f t="shared" si="8"/>
        <v>322511.40399999998</v>
      </c>
      <c r="G94" s="18">
        <f t="shared" si="8"/>
        <v>33939.654999999999</v>
      </c>
      <c r="H94" s="18">
        <f t="shared" si="8"/>
        <v>0</v>
      </c>
      <c r="I94" s="18">
        <f t="shared" si="8"/>
        <v>0</v>
      </c>
      <c r="J94" s="43"/>
      <c r="K94" s="44"/>
      <c r="L94" s="44"/>
      <c r="M94" s="44"/>
      <c r="N94" s="45"/>
      <c r="O94" s="33"/>
    </row>
    <row r="95" spans="1:16" ht="24.75" customHeight="1" x14ac:dyDescent="0.25">
      <c r="A95" s="57" t="s">
        <v>47</v>
      </c>
      <c r="B95" s="75" t="s">
        <v>37</v>
      </c>
      <c r="C95" s="31" t="s">
        <v>232</v>
      </c>
      <c r="D95" s="3" t="s">
        <v>146</v>
      </c>
      <c r="E95" s="19">
        <f>SUM(E96:E98)+E99</f>
        <v>56995.573000000004</v>
      </c>
      <c r="F95" s="19">
        <f>SUM(F96:F98)+F99</f>
        <v>15489.641</v>
      </c>
      <c r="G95" s="19">
        <f>SUM(G96:G98)+G99</f>
        <v>41505.932000000001</v>
      </c>
      <c r="H95" s="19">
        <f>SUM(H96:H98)+H99</f>
        <v>0</v>
      </c>
      <c r="I95" s="19">
        <f>SUM(I96:I98)+I99</f>
        <v>0</v>
      </c>
      <c r="J95" s="37" t="s">
        <v>369</v>
      </c>
      <c r="K95" s="38"/>
      <c r="L95" s="38"/>
      <c r="M95" s="38"/>
      <c r="N95" s="39"/>
      <c r="O95" s="31" t="s">
        <v>368</v>
      </c>
      <c r="P95" s="8"/>
    </row>
    <row r="96" spans="1:16" ht="15" customHeight="1" x14ac:dyDescent="0.25">
      <c r="A96" s="58"/>
      <c r="B96" s="76"/>
      <c r="C96" s="32"/>
      <c r="D96" s="3">
        <v>2017</v>
      </c>
      <c r="E96" s="19">
        <f>SUM(F96:I96)</f>
        <v>13999.999</v>
      </c>
      <c r="F96" s="19">
        <v>3020.9270000000001</v>
      </c>
      <c r="G96" s="19">
        <v>10979.072</v>
      </c>
      <c r="H96" s="19">
        <v>0</v>
      </c>
      <c r="I96" s="19">
        <v>0</v>
      </c>
      <c r="J96" s="40"/>
      <c r="K96" s="41"/>
      <c r="L96" s="41"/>
      <c r="M96" s="41"/>
      <c r="N96" s="42"/>
      <c r="O96" s="32"/>
      <c r="P96" s="8"/>
    </row>
    <row r="97" spans="1:16" ht="15" customHeight="1" x14ac:dyDescent="0.25">
      <c r="A97" s="58"/>
      <c r="B97" s="76"/>
      <c r="C97" s="32"/>
      <c r="D97" s="3">
        <v>2018</v>
      </c>
      <c r="E97" s="19">
        <f>SUM(F97:I97)</f>
        <v>15208.845000000001</v>
      </c>
      <c r="F97" s="19">
        <v>4410.5649999999996</v>
      </c>
      <c r="G97" s="19">
        <v>10798.28</v>
      </c>
      <c r="H97" s="19">
        <v>0</v>
      </c>
      <c r="I97" s="19">
        <v>0</v>
      </c>
      <c r="J97" s="40"/>
      <c r="K97" s="41"/>
      <c r="L97" s="41"/>
      <c r="M97" s="41"/>
      <c r="N97" s="42"/>
      <c r="O97" s="32"/>
    </row>
    <row r="98" spans="1:16" ht="15" customHeight="1" x14ac:dyDescent="0.25">
      <c r="A98" s="58"/>
      <c r="B98" s="76"/>
      <c r="C98" s="32"/>
      <c r="D98" s="3">
        <v>2019</v>
      </c>
      <c r="E98" s="19">
        <f>SUM(F98:I98)</f>
        <v>20744.474999999999</v>
      </c>
      <c r="F98" s="19">
        <v>6015.8950000000004</v>
      </c>
      <c r="G98" s="19">
        <v>14728.58</v>
      </c>
      <c r="H98" s="19">
        <v>0</v>
      </c>
      <c r="I98" s="19">
        <v>0</v>
      </c>
      <c r="J98" s="40"/>
      <c r="K98" s="41"/>
      <c r="L98" s="41"/>
      <c r="M98" s="41"/>
      <c r="N98" s="42"/>
      <c r="O98" s="32"/>
    </row>
    <row r="99" spans="1:16" ht="15" customHeight="1" x14ac:dyDescent="0.25">
      <c r="A99" s="59"/>
      <c r="B99" s="77"/>
      <c r="C99" s="33"/>
      <c r="D99" s="3">
        <v>2020</v>
      </c>
      <c r="E99" s="19">
        <f>SUM(F99:I99)</f>
        <v>7042.2539999999999</v>
      </c>
      <c r="F99" s="22">
        <f>2042.254</f>
        <v>2042.2539999999999</v>
      </c>
      <c r="G99" s="22">
        <f>5000</f>
        <v>5000</v>
      </c>
      <c r="H99" s="19">
        <v>0</v>
      </c>
      <c r="I99" s="19">
        <v>0</v>
      </c>
      <c r="J99" s="43"/>
      <c r="K99" s="44"/>
      <c r="L99" s="44"/>
      <c r="M99" s="44"/>
      <c r="N99" s="45"/>
      <c r="O99" s="33"/>
    </row>
    <row r="100" spans="1:16" ht="24.75" customHeight="1" x14ac:dyDescent="0.25">
      <c r="A100" s="57" t="s">
        <v>48</v>
      </c>
      <c r="B100" s="75" t="s">
        <v>33</v>
      </c>
      <c r="C100" s="31" t="s">
        <v>232</v>
      </c>
      <c r="D100" s="3" t="s">
        <v>146</v>
      </c>
      <c r="E100" s="19">
        <f>SUM(E101:E103)+E104</f>
        <v>2477.5100000000002</v>
      </c>
      <c r="F100" s="19">
        <f>SUM(F101:F103)+F104</f>
        <v>2477.5100000000002</v>
      </c>
      <c r="G100" s="19">
        <f>SUM(G101:G103)+G104</f>
        <v>0</v>
      </c>
      <c r="H100" s="19">
        <f>SUM(H101:H103)+H104</f>
        <v>0</v>
      </c>
      <c r="I100" s="19">
        <f>SUM(I101:I103)+I104</f>
        <v>0</v>
      </c>
      <c r="J100" s="37" t="s">
        <v>255</v>
      </c>
      <c r="K100" s="38"/>
      <c r="L100" s="38"/>
      <c r="M100" s="38"/>
      <c r="N100" s="39"/>
      <c r="O100" s="31" t="s">
        <v>366</v>
      </c>
      <c r="P100" s="8"/>
    </row>
    <row r="101" spans="1:16" ht="15" customHeight="1" x14ac:dyDescent="0.25">
      <c r="A101" s="58"/>
      <c r="B101" s="76"/>
      <c r="C101" s="32"/>
      <c r="D101" s="3">
        <v>2017</v>
      </c>
      <c r="E101" s="19">
        <f>SUM(F101:I101)</f>
        <v>500</v>
      </c>
      <c r="F101" s="19">
        <v>500</v>
      </c>
      <c r="G101" s="19">
        <v>0</v>
      </c>
      <c r="H101" s="19">
        <v>0</v>
      </c>
      <c r="I101" s="19">
        <v>0</v>
      </c>
      <c r="J101" s="40"/>
      <c r="K101" s="41"/>
      <c r="L101" s="41"/>
      <c r="M101" s="41"/>
      <c r="N101" s="42"/>
      <c r="O101" s="32"/>
      <c r="P101" s="8"/>
    </row>
    <row r="102" spans="1:16" ht="15" customHeight="1" x14ac:dyDescent="0.25">
      <c r="A102" s="58"/>
      <c r="B102" s="76"/>
      <c r="C102" s="32"/>
      <c r="D102" s="3">
        <v>2018</v>
      </c>
      <c r="E102" s="19">
        <f>SUM(F102:I102)</f>
        <v>815</v>
      </c>
      <c r="F102" s="19">
        <v>815</v>
      </c>
      <c r="G102" s="19">
        <v>0</v>
      </c>
      <c r="H102" s="19">
        <v>0</v>
      </c>
      <c r="I102" s="19">
        <v>0</v>
      </c>
      <c r="J102" s="40"/>
      <c r="K102" s="41"/>
      <c r="L102" s="41"/>
      <c r="M102" s="41"/>
      <c r="N102" s="42"/>
      <c r="O102" s="32"/>
    </row>
    <row r="103" spans="1:16" ht="15" customHeight="1" x14ac:dyDescent="0.25">
      <c r="A103" s="58"/>
      <c r="B103" s="76"/>
      <c r="C103" s="32"/>
      <c r="D103" s="3">
        <v>2019</v>
      </c>
      <c r="E103" s="19">
        <f>SUM(F103:I103)</f>
        <v>700</v>
      </c>
      <c r="F103" s="19">
        <v>700</v>
      </c>
      <c r="G103" s="19">
        <v>0</v>
      </c>
      <c r="H103" s="19">
        <v>0</v>
      </c>
      <c r="I103" s="19">
        <v>0</v>
      </c>
      <c r="J103" s="40"/>
      <c r="K103" s="41"/>
      <c r="L103" s="41"/>
      <c r="M103" s="41"/>
      <c r="N103" s="42"/>
      <c r="O103" s="32"/>
    </row>
    <row r="104" spans="1:16" ht="24" customHeight="1" x14ac:dyDescent="0.25">
      <c r="A104" s="59"/>
      <c r="B104" s="77"/>
      <c r="C104" s="33"/>
      <c r="D104" s="3">
        <v>2020</v>
      </c>
      <c r="E104" s="19">
        <f>SUM(F104:I104)</f>
        <v>462.51</v>
      </c>
      <c r="F104" s="20">
        <f>700-237.49</f>
        <v>462.51</v>
      </c>
      <c r="G104" s="19">
        <v>0</v>
      </c>
      <c r="H104" s="19">
        <v>0</v>
      </c>
      <c r="I104" s="19">
        <v>0</v>
      </c>
      <c r="J104" s="43"/>
      <c r="K104" s="44"/>
      <c r="L104" s="44"/>
      <c r="M104" s="44"/>
      <c r="N104" s="45"/>
      <c r="O104" s="33"/>
    </row>
    <row r="105" spans="1:16" ht="27" customHeight="1" x14ac:dyDescent="0.25">
      <c r="A105" s="57" t="s">
        <v>49</v>
      </c>
      <c r="B105" s="75" t="s">
        <v>234</v>
      </c>
      <c r="C105" s="31" t="s">
        <v>232</v>
      </c>
      <c r="D105" s="3" t="s">
        <v>146</v>
      </c>
      <c r="E105" s="19">
        <f>SUM(E106:E108)+E109</f>
        <v>67652.929000000004</v>
      </c>
      <c r="F105" s="19">
        <f>SUM(F106:F108)+F109</f>
        <v>30541.429</v>
      </c>
      <c r="G105" s="19">
        <f>SUM(G106:G108)+G109</f>
        <v>37111.5</v>
      </c>
      <c r="H105" s="19">
        <f>SUM(H106:H108)+H109</f>
        <v>0</v>
      </c>
      <c r="I105" s="19">
        <f>SUM(I106:I108)+I109</f>
        <v>0</v>
      </c>
      <c r="J105" s="37" t="s">
        <v>186</v>
      </c>
      <c r="K105" s="38"/>
      <c r="L105" s="38"/>
      <c r="M105" s="38"/>
      <c r="N105" s="39"/>
      <c r="O105" s="31" t="s">
        <v>366</v>
      </c>
    </row>
    <row r="106" spans="1:16" ht="15.75" x14ac:dyDescent="0.25">
      <c r="A106" s="58"/>
      <c r="B106" s="76"/>
      <c r="C106" s="32"/>
      <c r="D106" s="3">
        <v>2017</v>
      </c>
      <c r="E106" s="19">
        <f>SUM(F106:I106)</f>
        <v>27146.871999999999</v>
      </c>
      <c r="F106" s="19">
        <v>18794.671999999999</v>
      </c>
      <c r="G106" s="19">
        <v>8352.2000000000007</v>
      </c>
      <c r="H106" s="19">
        <v>0</v>
      </c>
      <c r="I106" s="19">
        <v>0</v>
      </c>
      <c r="J106" s="40"/>
      <c r="K106" s="41"/>
      <c r="L106" s="41"/>
      <c r="M106" s="41"/>
      <c r="N106" s="42"/>
      <c r="O106" s="32"/>
    </row>
    <row r="107" spans="1:16" ht="15.75" x14ac:dyDescent="0.25">
      <c r="A107" s="58"/>
      <c r="B107" s="76"/>
      <c r="C107" s="32"/>
      <c r="D107" s="3">
        <v>2018</v>
      </c>
      <c r="E107" s="19">
        <f>SUM(F107:I107)</f>
        <v>8165.7749999999996</v>
      </c>
      <c r="F107" s="19">
        <v>2368.0749999999998</v>
      </c>
      <c r="G107" s="19">
        <v>5797.7</v>
      </c>
      <c r="H107" s="19">
        <v>0</v>
      </c>
      <c r="I107" s="19">
        <v>0</v>
      </c>
      <c r="J107" s="40"/>
      <c r="K107" s="41"/>
      <c r="L107" s="41"/>
      <c r="M107" s="41"/>
      <c r="N107" s="42"/>
      <c r="O107" s="32"/>
    </row>
    <row r="108" spans="1:16" ht="15.75" x14ac:dyDescent="0.25">
      <c r="A108" s="58"/>
      <c r="B108" s="76"/>
      <c r="C108" s="32"/>
      <c r="D108" s="3">
        <v>2019</v>
      </c>
      <c r="E108" s="19">
        <f>SUM(F108:I108)</f>
        <v>8771.1270000000004</v>
      </c>
      <c r="F108" s="19">
        <v>2543.627</v>
      </c>
      <c r="G108" s="19">
        <v>6227.5</v>
      </c>
      <c r="H108" s="19">
        <v>0</v>
      </c>
      <c r="I108" s="19">
        <v>0</v>
      </c>
      <c r="J108" s="40"/>
      <c r="K108" s="41"/>
      <c r="L108" s="41"/>
      <c r="M108" s="41"/>
      <c r="N108" s="42"/>
      <c r="O108" s="32"/>
    </row>
    <row r="109" spans="1:16" ht="15.75" x14ac:dyDescent="0.25">
      <c r="A109" s="59"/>
      <c r="B109" s="77"/>
      <c r="C109" s="33"/>
      <c r="D109" s="3">
        <v>2020</v>
      </c>
      <c r="E109" s="19">
        <f>SUM(F109:I109)</f>
        <v>23569.154999999999</v>
      </c>
      <c r="F109" s="19">
        <v>6835.0550000000003</v>
      </c>
      <c r="G109" s="19">
        <v>16734.099999999999</v>
      </c>
      <c r="H109" s="19">
        <v>0</v>
      </c>
      <c r="I109" s="19">
        <v>0</v>
      </c>
      <c r="J109" s="43"/>
      <c r="K109" s="44"/>
      <c r="L109" s="44"/>
      <c r="M109" s="44"/>
      <c r="N109" s="45"/>
      <c r="O109" s="33"/>
    </row>
    <row r="110" spans="1:16" ht="15.75" hidden="1" customHeight="1" x14ac:dyDescent="0.25">
      <c r="A110" s="57" t="s">
        <v>50</v>
      </c>
      <c r="B110" s="75" t="s">
        <v>216</v>
      </c>
      <c r="C110" s="31" t="s">
        <v>367</v>
      </c>
      <c r="D110" s="3" t="s">
        <v>146</v>
      </c>
      <c r="E110" s="19">
        <f>SUM(E111:E113)+E114</f>
        <v>0</v>
      </c>
      <c r="F110" s="19">
        <f>SUM(F111:F113)+F114</f>
        <v>0</v>
      </c>
      <c r="G110" s="19">
        <f>SUM(G111:G113)+G114</f>
        <v>0</v>
      </c>
      <c r="H110" s="19">
        <f>SUM(H111:H113)+H114</f>
        <v>0</v>
      </c>
      <c r="I110" s="19">
        <f>SUM(I111:I113)+I114</f>
        <v>0</v>
      </c>
      <c r="J110" s="37" t="s">
        <v>186</v>
      </c>
      <c r="K110" s="38"/>
      <c r="L110" s="38"/>
      <c r="M110" s="38"/>
      <c r="N110" s="39"/>
      <c r="O110" s="31" t="s">
        <v>366</v>
      </c>
    </row>
    <row r="111" spans="1:16" ht="15.75" hidden="1" customHeight="1" x14ac:dyDescent="0.25">
      <c r="A111" s="58"/>
      <c r="B111" s="76"/>
      <c r="C111" s="32"/>
      <c r="D111" s="3">
        <v>2017</v>
      </c>
      <c r="E111" s="19">
        <f>SUM(F111:I111)</f>
        <v>0</v>
      </c>
      <c r="F111" s="19">
        <v>0</v>
      </c>
      <c r="G111" s="19">
        <v>0</v>
      </c>
      <c r="H111" s="19">
        <v>0</v>
      </c>
      <c r="I111" s="19">
        <v>0</v>
      </c>
      <c r="J111" s="40"/>
      <c r="K111" s="41"/>
      <c r="L111" s="41"/>
      <c r="M111" s="41"/>
      <c r="N111" s="42"/>
      <c r="O111" s="32"/>
    </row>
    <row r="112" spans="1:16" ht="15.75" hidden="1" customHeight="1" x14ac:dyDescent="0.25">
      <c r="A112" s="58"/>
      <c r="B112" s="76"/>
      <c r="C112" s="32"/>
      <c r="D112" s="3">
        <v>2018</v>
      </c>
      <c r="E112" s="19">
        <f>SUM(F112:I112)</f>
        <v>0</v>
      </c>
      <c r="F112" s="19">
        <v>0</v>
      </c>
      <c r="G112" s="19">
        <v>0</v>
      </c>
      <c r="H112" s="19">
        <v>0</v>
      </c>
      <c r="I112" s="19">
        <v>0</v>
      </c>
      <c r="J112" s="40"/>
      <c r="K112" s="41"/>
      <c r="L112" s="41"/>
      <c r="M112" s="41"/>
      <c r="N112" s="42"/>
      <c r="O112" s="32"/>
    </row>
    <row r="113" spans="1:15" ht="15.75" hidden="1" customHeight="1" x14ac:dyDescent="0.25">
      <c r="A113" s="58"/>
      <c r="B113" s="76"/>
      <c r="C113" s="32"/>
      <c r="D113" s="3">
        <v>2019</v>
      </c>
      <c r="E113" s="19">
        <f>SUM(F113:I113)</f>
        <v>0</v>
      </c>
      <c r="F113" s="19">
        <v>0</v>
      </c>
      <c r="G113" s="19">
        <v>0</v>
      </c>
      <c r="H113" s="19">
        <v>0</v>
      </c>
      <c r="I113" s="19">
        <v>0</v>
      </c>
      <c r="J113" s="40"/>
      <c r="K113" s="41"/>
      <c r="L113" s="41"/>
      <c r="M113" s="41"/>
      <c r="N113" s="42"/>
      <c r="O113" s="32"/>
    </row>
    <row r="114" spans="1:15" ht="15.75" hidden="1" customHeight="1" x14ac:dyDescent="0.25">
      <c r="A114" s="59"/>
      <c r="B114" s="77"/>
      <c r="C114" s="33"/>
      <c r="D114" s="3">
        <v>2020</v>
      </c>
      <c r="E114" s="19">
        <f>SUM(F114:I114)</f>
        <v>0</v>
      </c>
      <c r="F114" s="19">
        <v>0</v>
      </c>
      <c r="G114" s="19">
        <v>0</v>
      </c>
      <c r="H114" s="19">
        <v>0</v>
      </c>
      <c r="I114" s="19">
        <v>0</v>
      </c>
      <c r="J114" s="43"/>
      <c r="K114" s="44"/>
      <c r="L114" s="44"/>
      <c r="M114" s="44"/>
      <c r="N114" s="45"/>
      <c r="O114" s="33"/>
    </row>
    <row r="115" spans="1:15" ht="27" customHeight="1" x14ac:dyDescent="0.25">
      <c r="A115" s="57" t="s">
        <v>51</v>
      </c>
      <c r="B115" s="75" t="s">
        <v>34</v>
      </c>
      <c r="C115" s="31" t="s">
        <v>232</v>
      </c>
      <c r="D115" s="3" t="s">
        <v>146</v>
      </c>
      <c r="E115" s="19">
        <f>SUM(E116:E118)+E119</f>
        <v>52995.718000000001</v>
      </c>
      <c r="F115" s="19">
        <f>SUM(F116:F118)+F119</f>
        <v>14478.126</v>
      </c>
      <c r="G115" s="19">
        <f>SUM(G116:G118)+G119</f>
        <v>38517.592000000004</v>
      </c>
      <c r="H115" s="19">
        <f>SUM(H116:H118)+H119</f>
        <v>0</v>
      </c>
      <c r="I115" s="19">
        <f>SUM(I116:I118)+I119</f>
        <v>0</v>
      </c>
      <c r="J115" s="37" t="s">
        <v>162</v>
      </c>
      <c r="K115" s="38"/>
      <c r="L115" s="38"/>
      <c r="M115" s="38"/>
      <c r="N115" s="39"/>
      <c r="O115" s="31" t="s">
        <v>365</v>
      </c>
    </row>
    <row r="116" spans="1:15" ht="15.75" x14ac:dyDescent="0.25">
      <c r="A116" s="58"/>
      <c r="B116" s="76"/>
      <c r="C116" s="32"/>
      <c r="D116" s="3">
        <v>2017</v>
      </c>
      <c r="E116" s="19">
        <f>SUM(F116:I116)</f>
        <v>11999.999</v>
      </c>
      <c r="F116" s="19">
        <v>2589.366</v>
      </c>
      <c r="G116" s="19">
        <v>9410.6329999999998</v>
      </c>
      <c r="H116" s="19">
        <v>0</v>
      </c>
      <c r="I116" s="19">
        <v>0</v>
      </c>
      <c r="J116" s="40"/>
      <c r="K116" s="41"/>
      <c r="L116" s="41"/>
      <c r="M116" s="41"/>
      <c r="N116" s="42"/>
      <c r="O116" s="32"/>
    </row>
    <row r="117" spans="1:15" ht="15.75" x14ac:dyDescent="0.25">
      <c r="A117" s="58"/>
      <c r="B117" s="76"/>
      <c r="C117" s="32"/>
      <c r="D117" s="3">
        <v>2018</v>
      </c>
      <c r="E117" s="19">
        <f>SUM(F117:I117)</f>
        <v>11902.4</v>
      </c>
      <c r="F117" s="19">
        <v>3451.6959999999999</v>
      </c>
      <c r="G117" s="19">
        <v>8450.7039999999997</v>
      </c>
      <c r="H117" s="19">
        <v>0</v>
      </c>
      <c r="I117" s="19">
        <v>0</v>
      </c>
      <c r="J117" s="40"/>
      <c r="K117" s="41"/>
      <c r="L117" s="41"/>
      <c r="M117" s="41"/>
      <c r="N117" s="42"/>
      <c r="O117" s="32"/>
    </row>
    <row r="118" spans="1:15" ht="15.75" x14ac:dyDescent="0.25">
      <c r="A118" s="58"/>
      <c r="B118" s="76"/>
      <c r="C118" s="32"/>
      <c r="D118" s="3">
        <v>2019</v>
      </c>
      <c r="E118" s="19">
        <f>SUM(F118:I118)</f>
        <v>11902.396000000001</v>
      </c>
      <c r="F118" s="19">
        <v>3451.6959999999999</v>
      </c>
      <c r="G118" s="19">
        <v>8450.7000000000007</v>
      </c>
      <c r="H118" s="19">
        <v>0</v>
      </c>
      <c r="I118" s="19">
        <v>0</v>
      </c>
      <c r="J118" s="40"/>
      <c r="K118" s="41"/>
      <c r="L118" s="41"/>
      <c r="M118" s="41"/>
      <c r="N118" s="42"/>
      <c r="O118" s="32"/>
    </row>
    <row r="119" spans="1:15" ht="15.75" x14ac:dyDescent="0.25">
      <c r="A119" s="59"/>
      <c r="B119" s="77"/>
      <c r="C119" s="33"/>
      <c r="D119" s="3">
        <v>2020</v>
      </c>
      <c r="E119" s="19">
        <f>SUM(F119:I119)</f>
        <v>17190.923000000003</v>
      </c>
      <c r="F119" s="22">
        <f>3451.696+1533.672</f>
        <v>4985.3680000000004</v>
      </c>
      <c r="G119" s="22">
        <f>8450.704+3754.851</f>
        <v>12205.555</v>
      </c>
      <c r="H119" s="19">
        <v>0</v>
      </c>
      <c r="I119" s="19">
        <v>0</v>
      </c>
      <c r="J119" s="43"/>
      <c r="K119" s="44"/>
      <c r="L119" s="44"/>
      <c r="M119" s="44"/>
      <c r="N119" s="45"/>
      <c r="O119" s="33"/>
    </row>
    <row r="120" spans="1:15" ht="19.5" customHeight="1" x14ac:dyDescent="0.25">
      <c r="A120" s="57" t="s">
        <v>52</v>
      </c>
      <c r="B120" s="75" t="s">
        <v>166</v>
      </c>
      <c r="C120" s="31" t="s">
        <v>232</v>
      </c>
      <c r="D120" s="3" t="s">
        <v>146</v>
      </c>
      <c r="E120" s="19">
        <f>SUM(E121:E123)+E124</f>
        <v>609564.82200000004</v>
      </c>
      <c r="F120" s="19">
        <f>SUM(F121:F123)+F124</f>
        <v>609564.82200000004</v>
      </c>
      <c r="G120" s="19">
        <f>SUM(G121:G123)+G124</f>
        <v>0</v>
      </c>
      <c r="H120" s="19">
        <f>SUM(H121:H123)+H124</f>
        <v>0</v>
      </c>
      <c r="I120" s="19">
        <f>SUM(I121:I123)+I124</f>
        <v>0</v>
      </c>
      <c r="J120" s="160" t="s">
        <v>393</v>
      </c>
      <c r="K120" s="161"/>
      <c r="L120" s="161"/>
      <c r="M120" s="161"/>
      <c r="N120" s="162"/>
      <c r="O120" s="31" t="s">
        <v>365</v>
      </c>
    </row>
    <row r="121" spans="1:15" ht="15.75" x14ac:dyDescent="0.25">
      <c r="A121" s="58"/>
      <c r="B121" s="76"/>
      <c r="C121" s="32"/>
      <c r="D121" s="3">
        <v>2017</v>
      </c>
      <c r="E121" s="19">
        <f>SUM(F121:I121)</f>
        <v>120500</v>
      </c>
      <c r="F121" s="19">
        <v>120500</v>
      </c>
      <c r="G121" s="19">
        <v>0</v>
      </c>
      <c r="H121" s="19">
        <v>0</v>
      </c>
      <c r="I121" s="19">
        <v>0</v>
      </c>
      <c r="J121" s="163"/>
      <c r="K121" s="164"/>
      <c r="L121" s="164"/>
      <c r="M121" s="164"/>
      <c r="N121" s="165"/>
      <c r="O121" s="32"/>
    </row>
    <row r="122" spans="1:15" ht="15.75" x14ac:dyDescent="0.25">
      <c r="A122" s="58"/>
      <c r="B122" s="76"/>
      <c r="C122" s="32"/>
      <c r="D122" s="3">
        <v>2018</v>
      </c>
      <c r="E122" s="19">
        <f>SUM(F122:I122)</f>
        <v>168180.53</v>
      </c>
      <c r="F122" s="19">
        <v>168180.53</v>
      </c>
      <c r="G122" s="19">
        <v>0</v>
      </c>
      <c r="H122" s="19">
        <v>0</v>
      </c>
      <c r="I122" s="19">
        <v>0</v>
      </c>
      <c r="J122" s="163"/>
      <c r="K122" s="164"/>
      <c r="L122" s="164"/>
      <c r="M122" s="164"/>
      <c r="N122" s="165"/>
      <c r="O122" s="32"/>
    </row>
    <row r="123" spans="1:15" ht="34.5" customHeight="1" x14ac:dyDescent="0.25">
      <c r="A123" s="58"/>
      <c r="B123" s="76"/>
      <c r="C123" s="32"/>
      <c r="D123" s="3">
        <v>2019</v>
      </c>
      <c r="E123" s="19">
        <f>SUM(F123:I123)</f>
        <v>167094.07500000001</v>
      </c>
      <c r="F123" s="19">
        <f>167881.145-805.34-16.65+34.92</f>
        <v>167094.07500000001</v>
      </c>
      <c r="G123" s="19">
        <v>0</v>
      </c>
      <c r="H123" s="19">
        <v>0</v>
      </c>
      <c r="I123" s="19">
        <v>0</v>
      </c>
      <c r="J123" s="163"/>
      <c r="K123" s="164"/>
      <c r="L123" s="164"/>
      <c r="M123" s="164"/>
      <c r="N123" s="165"/>
      <c r="O123" s="32"/>
    </row>
    <row r="124" spans="1:15" ht="24" customHeight="1" x14ac:dyDescent="0.25">
      <c r="A124" s="59"/>
      <c r="B124" s="77"/>
      <c r="C124" s="33"/>
      <c r="D124" s="3">
        <v>2020</v>
      </c>
      <c r="E124" s="19">
        <f>SUM(F124:I124)</f>
        <v>153790.217</v>
      </c>
      <c r="F124" s="23">
        <f>167095.273-8183.066-5121.99</f>
        <v>153790.217</v>
      </c>
      <c r="G124" s="19">
        <v>0</v>
      </c>
      <c r="H124" s="19">
        <v>0</v>
      </c>
      <c r="I124" s="19">
        <v>0</v>
      </c>
      <c r="J124" s="166"/>
      <c r="K124" s="167"/>
      <c r="L124" s="167"/>
      <c r="M124" s="167"/>
      <c r="N124" s="168"/>
      <c r="O124" s="33"/>
    </row>
    <row r="125" spans="1:15" ht="19.5" customHeight="1" x14ac:dyDescent="0.25">
      <c r="A125" s="57" t="s">
        <v>53</v>
      </c>
      <c r="B125" s="75" t="s">
        <v>273</v>
      </c>
      <c r="C125" s="31" t="s">
        <v>232</v>
      </c>
      <c r="D125" s="3" t="s">
        <v>146</v>
      </c>
      <c r="E125" s="19">
        <f>SUM(E126:E128)+E129</f>
        <v>237000</v>
      </c>
      <c r="F125" s="19">
        <f>SUM(F126:F128)+F129</f>
        <v>237000</v>
      </c>
      <c r="G125" s="19">
        <f>SUM(G126:G128)+G129</f>
        <v>0</v>
      </c>
      <c r="H125" s="19">
        <f>SUM(H126:H128)+H129</f>
        <v>0</v>
      </c>
      <c r="I125" s="19">
        <f>SUM(I126:I128)+I129</f>
        <v>0</v>
      </c>
      <c r="J125" s="37" t="s">
        <v>167</v>
      </c>
      <c r="K125" s="38"/>
      <c r="L125" s="38"/>
      <c r="M125" s="38"/>
      <c r="N125" s="39"/>
      <c r="O125" s="31" t="s">
        <v>363</v>
      </c>
    </row>
    <row r="126" spans="1:15" ht="15.75" x14ac:dyDescent="0.25">
      <c r="A126" s="58"/>
      <c r="B126" s="76"/>
      <c r="C126" s="32"/>
      <c r="D126" s="3">
        <v>2017</v>
      </c>
      <c r="E126" s="19">
        <f>SUM(F126:I126)</f>
        <v>60000</v>
      </c>
      <c r="F126" s="19">
        <v>60000</v>
      </c>
      <c r="G126" s="19">
        <v>0</v>
      </c>
      <c r="H126" s="19">
        <v>0</v>
      </c>
      <c r="I126" s="19">
        <v>0</v>
      </c>
      <c r="J126" s="40"/>
      <c r="K126" s="41"/>
      <c r="L126" s="41"/>
      <c r="M126" s="41"/>
      <c r="N126" s="42"/>
      <c r="O126" s="32"/>
    </row>
    <row r="127" spans="1:15" ht="15.75" x14ac:dyDescent="0.25">
      <c r="A127" s="58"/>
      <c r="B127" s="76"/>
      <c r="C127" s="32"/>
      <c r="D127" s="3">
        <v>2018</v>
      </c>
      <c r="E127" s="19">
        <f>SUM(F127:I127)</f>
        <v>60000</v>
      </c>
      <c r="F127" s="19">
        <v>60000</v>
      </c>
      <c r="G127" s="19">
        <v>0</v>
      </c>
      <c r="H127" s="19">
        <v>0</v>
      </c>
      <c r="I127" s="19">
        <v>0</v>
      </c>
      <c r="J127" s="40"/>
      <c r="K127" s="41"/>
      <c r="L127" s="41"/>
      <c r="M127" s="41"/>
      <c r="N127" s="42"/>
      <c r="O127" s="32"/>
    </row>
    <row r="128" spans="1:15" ht="21" customHeight="1" x14ac:dyDescent="0.25">
      <c r="A128" s="58"/>
      <c r="B128" s="76"/>
      <c r="C128" s="32"/>
      <c r="D128" s="3">
        <v>2019</v>
      </c>
      <c r="E128" s="19">
        <f>SUM(F128:I128)</f>
        <v>60000</v>
      </c>
      <c r="F128" s="19">
        <v>60000</v>
      </c>
      <c r="G128" s="19">
        <v>0</v>
      </c>
      <c r="H128" s="19">
        <v>0</v>
      </c>
      <c r="I128" s="19">
        <v>0</v>
      </c>
      <c r="J128" s="40"/>
      <c r="K128" s="41"/>
      <c r="L128" s="41"/>
      <c r="M128" s="41"/>
      <c r="N128" s="42"/>
      <c r="O128" s="32"/>
    </row>
    <row r="129" spans="1:15" ht="18" customHeight="1" x14ac:dyDescent="0.25">
      <c r="A129" s="59"/>
      <c r="B129" s="77"/>
      <c r="C129" s="33"/>
      <c r="D129" s="3">
        <v>2020</v>
      </c>
      <c r="E129" s="19">
        <f>SUM(F129:I129)</f>
        <v>57000</v>
      </c>
      <c r="F129" s="19">
        <f>60000-3000</f>
        <v>57000</v>
      </c>
      <c r="G129" s="19">
        <v>0</v>
      </c>
      <c r="H129" s="19">
        <v>0</v>
      </c>
      <c r="I129" s="19">
        <v>0</v>
      </c>
      <c r="J129" s="43"/>
      <c r="K129" s="44"/>
      <c r="L129" s="44"/>
      <c r="M129" s="44"/>
      <c r="N129" s="45"/>
      <c r="O129" s="33"/>
    </row>
    <row r="130" spans="1:15" ht="21" customHeight="1" x14ac:dyDescent="0.25">
      <c r="A130" s="57" t="s">
        <v>54</v>
      </c>
      <c r="B130" s="75" t="s">
        <v>168</v>
      </c>
      <c r="C130" s="31" t="s">
        <v>232</v>
      </c>
      <c r="D130" s="3" t="s">
        <v>146</v>
      </c>
      <c r="E130" s="19">
        <f>SUM(E131:E133)+E134</f>
        <v>4500</v>
      </c>
      <c r="F130" s="19">
        <f>SUM(F131:F133)+F134</f>
        <v>4500</v>
      </c>
      <c r="G130" s="19">
        <f>SUM(G131:G133)+G134</f>
        <v>0</v>
      </c>
      <c r="H130" s="19">
        <f>SUM(H131:H133)+H134</f>
        <v>0</v>
      </c>
      <c r="I130" s="19">
        <f>SUM(I131:I133)+I134</f>
        <v>0</v>
      </c>
      <c r="J130" s="37" t="s">
        <v>364</v>
      </c>
      <c r="K130" s="38"/>
      <c r="L130" s="38"/>
      <c r="M130" s="38"/>
      <c r="N130" s="39"/>
      <c r="O130" s="31" t="s">
        <v>363</v>
      </c>
    </row>
    <row r="131" spans="1:15" ht="15.75" x14ac:dyDescent="0.25">
      <c r="A131" s="58"/>
      <c r="B131" s="76"/>
      <c r="C131" s="32"/>
      <c r="D131" s="3">
        <v>2017</v>
      </c>
      <c r="E131" s="19">
        <f>SUM(F131:I131)</f>
        <v>1500</v>
      </c>
      <c r="F131" s="19">
        <v>1500</v>
      </c>
      <c r="G131" s="19">
        <v>0</v>
      </c>
      <c r="H131" s="19">
        <v>0</v>
      </c>
      <c r="I131" s="19">
        <v>0</v>
      </c>
      <c r="J131" s="40"/>
      <c r="K131" s="41"/>
      <c r="L131" s="41"/>
      <c r="M131" s="41"/>
      <c r="N131" s="42"/>
      <c r="O131" s="32"/>
    </row>
    <row r="132" spans="1:15" ht="15.75" x14ac:dyDescent="0.25">
      <c r="A132" s="58"/>
      <c r="B132" s="76"/>
      <c r="C132" s="32"/>
      <c r="D132" s="3">
        <v>2018</v>
      </c>
      <c r="E132" s="19">
        <f>SUM(F132:I132)</f>
        <v>1500</v>
      </c>
      <c r="F132" s="19">
        <v>1500</v>
      </c>
      <c r="G132" s="19">
        <v>0</v>
      </c>
      <c r="H132" s="19">
        <v>0</v>
      </c>
      <c r="I132" s="19">
        <v>0</v>
      </c>
      <c r="J132" s="40"/>
      <c r="K132" s="41"/>
      <c r="L132" s="41"/>
      <c r="M132" s="41"/>
      <c r="N132" s="42"/>
      <c r="O132" s="32"/>
    </row>
    <row r="133" spans="1:15" ht="15.75" x14ac:dyDescent="0.25">
      <c r="A133" s="58"/>
      <c r="B133" s="76"/>
      <c r="C133" s="32"/>
      <c r="D133" s="3">
        <v>2019</v>
      </c>
      <c r="E133" s="19">
        <f>SUM(F133:I133)</f>
        <v>750</v>
      </c>
      <c r="F133" s="19">
        <v>750</v>
      </c>
      <c r="G133" s="19">
        <v>0</v>
      </c>
      <c r="H133" s="19">
        <v>0</v>
      </c>
      <c r="I133" s="19">
        <v>0</v>
      </c>
      <c r="J133" s="40"/>
      <c r="K133" s="41"/>
      <c r="L133" s="41"/>
      <c r="M133" s="41"/>
      <c r="N133" s="42"/>
      <c r="O133" s="32"/>
    </row>
    <row r="134" spans="1:15" ht="15.75" x14ac:dyDescent="0.25">
      <c r="A134" s="59"/>
      <c r="B134" s="77"/>
      <c r="C134" s="33"/>
      <c r="D134" s="3">
        <v>2020</v>
      </c>
      <c r="E134" s="19">
        <f>SUM(F134:I134)</f>
        <v>750</v>
      </c>
      <c r="F134" s="19">
        <v>750</v>
      </c>
      <c r="G134" s="19">
        <v>0</v>
      </c>
      <c r="H134" s="19">
        <v>0</v>
      </c>
      <c r="I134" s="19">
        <v>0</v>
      </c>
      <c r="J134" s="43"/>
      <c r="K134" s="44"/>
      <c r="L134" s="44"/>
      <c r="M134" s="44"/>
      <c r="N134" s="45"/>
      <c r="O134" s="33"/>
    </row>
    <row r="135" spans="1:15" ht="15.75" customHeight="1" x14ac:dyDescent="0.25">
      <c r="A135" s="57" t="s">
        <v>217</v>
      </c>
      <c r="B135" s="75" t="s">
        <v>35</v>
      </c>
      <c r="C135" s="31">
        <v>2017</v>
      </c>
      <c r="D135" s="3" t="s">
        <v>146</v>
      </c>
      <c r="E135" s="19">
        <f>SUM(E136:E138)+E139</f>
        <v>68858</v>
      </c>
      <c r="F135" s="19">
        <f>SUM(F136:F138)+F139</f>
        <v>68858</v>
      </c>
      <c r="G135" s="19">
        <f>SUM(G136:G138)+G139</f>
        <v>0</v>
      </c>
      <c r="H135" s="19">
        <f>SUM(H136:H138)+H139</f>
        <v>0</v>
      </c>
      <c r="I135" s="19">
        <f>SUM(I136:I138)+I139</f>
        <v>0</v>
      </c>
      <c r="J135" s="134" t="s">
        <v>9</v>
      </c>
      <c r="K135" s="135"/>
      <c r="L135" s="135"/>
      <c r="M135" s="135"/>
      <c r="N135" s="136"/>
      <c r="O135" s="31" t="s">
        <v>362</v>
      </c>
    </row>
    <row r="136" spans="1:15" ht="15.75" x14ac:dyDescent="0.25">
      <c r="A136" s="58"/>
      <c r="B136" s="76"/>
      <c r="C136" s="32"/>
      <c r="D136" s="3">
        <v>2017</v>
      </c>
      <c r="E136" s="19">
        <f>SUM(F136:I136)</f>
        <v>68858</v>
      </c>
      <c r="F136" s="19">
        <v>68858</v>
      </c>
      <c r="G136" s="19">
        <v>0</v>
      </c>
      <c r="H136" s="19">
        <v>0</v>
      </c>
      <c r="I136" s="19">
        <v>0</v>
      </c>
      <c r="J136" s="137"/>
      <c r="K136" s="138"/>
      <c r="L136" s="138"/>
      <c r="M136" s="138"/>
      <c r="N136" s="139"/>
      <c r="O136" s="32"/>
    </row>
    <row r="137" spans="1:15" ht="15.75" x14ac:dyDescent="0.25">
      <c r="A137" s="58"/>
      <c r="B137" s="76"/>
      <c r="C137" s="32"/>
      <c r="D137" s="3">
        <v>2018</v>
      </c>
      <c r="E137" s="19">
        <f>SUM(F137:I137)</f>
        <v>0</v>
      </c>
      <c r="F137" s="19">
        <v>0</v>
      </c>
      <c r="G137" s="19">
        <v>0</v>
      </c>
      <c r="H137" s="19">
        <v>0</v>
      </c>
      <c r="I137" s="19">
        <v>0</v>
      </c>
      <c r="J137" s="137"/>
      <c r="K137" s="138"/>
      <c r="L137" s="138"/>
      <c r="M137" s="138"/>
      <c r="N137" s="139"/>
      <c r="O137" s="32"/>
    </row>
    <row r="138" spans="1:15" ht="15.75" x14ac:dyDescent="0.25">
      <c r="A138" s="58"/>
      <c r="B138" s="76"/>
      <c r="C138" s="32"/>
      <c r="D138" s="3">
        <v>2019</v>
      </c>
      <c r="E138" s="19">
        <f>SUM(F138:I138)</f>
        <v>0</v>
      </c>
      <c r="F138" s="19">
        <v>0</v>
      </c>
      <c r="G138" s="19">
        <v>0</v>
      </c>
      <c r="H138" s="19">
        <v>0</v>
      </c>
      <c r="I138" s="19">
        <v>0</v>
      </c>
      <c r="J138" s="137"/>
      <c r="K138" s="138"/>
      <c r="L138" s="138"/>
      <c r="M138" s="138"/>
      <c r="N138" s="139"/>
      <c r="O138" s="32"/>
    </row>
    <row r="139" spans="1:15" ht="15.75" x14ac:dyDescent="0.25">
      <c r="A139" s="59"/>
      <c r="B139" s="77"/>
      <c r="C139" s="33"/>
      <c r="D139" s="3">
        <v>2020</v>
      </c>
      <c r="E139" s="19">
        <f>SUM(F139:I139)</f>
        <v>0</v>
      </c>
      <c r="F139" s="19">
        <v>0</v>
      </c>
      <c r="G139" s="19">
        <v>0</v>
      </c>
      <c r="H139" s="19">
        <v>0</v>
      </c>
      <c r="I139" s="19">
        <v>0</v>
      </c>
      <c r="J139" s="140"/>
      <c r="K139" s="141"/>
      <c r="L139" s="141"/>
      <c r="M139" s="141"/>
      <c r="N139" s="142"/>
      <c r="O139" s="33"/>
    </row>
    <row r="140" spans="1:15" ht="15.75" customHeight="1" x14ac:dyDescent="0.25">
      <c r="A140" s="57" t="s">
        <v>361</v>
      </c>
      <c r="B140" s="75" t="s">
        <v>284</v>
      </c>
      <c r="C140" s="31">
        <v>2020</v>
      </c>
      <c r="D140" s="3" t="s">
        <v>146</v>
      </c>
      <c r="E140" s="19">
        <f>SUM(E141:E143)+E144</f>
        <v>96646</v>
      </c>
      <c r="F140" s="19">
        <f>SUM(F141:F143)+F144</f>
        <v>96646</v>
      </c>
      <c r="G140" s="19">
        <f>SUM(G141:G143)+G144</f>
        <v>0</v>
      </c>
      <c r="H140" s="19">
        <f>SUM(H141:H143)+H144</f>
        <v>0</v>
      </c>
      <c r="I140" s="19">
        <f>SUM(I141:I143)+I144</f>
        <v>0</v>
      </c>
      <c r="J140" s="134" t="s">
        <v>287</v>
      </c>
      <c r="K140" s="135"/>
      <c r="L140" s="135"/>
      <c r="M140" s="135"/>
      <c r="N140" s="136"/>
      <c r="O140" s="31" t="s">
        <v>360</v>
      </c>
    </row>
    <row r="141" spans="1:15" ht="15.75" x14ac:dyDescent="0.25">
      <c r="A141" s="58"/>
      <c r="B141" s="76"/>
      <c r="C141" s="32"/>
      <c r="D141" s="3">
        <v>2017</v>
      </c>
      <c r="E141" s="19">
        <f>SUM(F141:I141)</f>
        <v>0</v>
      </c>
      <c r="F141" s="19">
        <v>0</v>
      </c>
      <c r="G141" s="19">
        <v>0</v>
      </c>
      <c r="H141" s="19">
        <v>0</v>
      </c>
      <c r="I141" s="19">
        <v>0</v>
      </c>
      <c r="J141" s="137"/>
      <c r="K141" s="138"/>
      <c r="L141" s="138"/>
      <c r="M141" s="138"/>
      <c r="N141" s="139"/>
      <c r="O141" s="32"/>
    </row>
    <row r="142" spans="1:15" ht="15.75" x14ac:dyDescent="0.25">
      <c r="A142" s="58"/>
      <c r="B142" s="76"/>
      <c r="C142" s="32"/>
      <c r="D142" s="3">
        <v>2018</v>
      </c>
      <c r="E142" s="19">
        <f>SUM(F142:I142)</f>
        <v>0</v>
      </c>
      <c r="F142" s="19">
        <v>0</v>
      </c>
      <c r="G142" s="19">
        <v>0</v>
      </c>
      <c r="H142" s="19">
        <v>0</v>
      </c>
      <c r="I142" s="19">
        <v>0</v>
      </c>
      <c r="J142" s="137"/>
      <c r="K142" s="138"/>
      <c r="L142" s="138"/>
      <c r="M142" s="138"/>
      <c r="N142" s="139"/>
      <c r="O142" s="32"/>
    </row>
    <row r="143" spans="1:15" ht="15.75" x14ac:dyDescent="0.25">
      <c r="A143" s="58"/>
      <c r="B143" s="76"/>
      <c r="C143" s="32"/>
      <c r="D143" s="3">
        <v>2019</v>
      </c>
      <c r="E143" s="19">
        <f>SUM(F143:I143)</f>
        <v>0</v>
      </c>
      <c r="F143" s="19">
        <v>0</v>
      </c>
      <c r="G143" s="19">
        <v>0</v>
      </c>
      <c r="H143" s="19">
        <v>0</v>
      </c>
      <c r="I143" s="19">
        <v>0</v>
      </c>
      <c r="J143" s="137"/>
      <c r="K143" s="138"/>
      <c r="L143" s="138"/>
      <c r="M143" s="138"/>
      <c r="N143" s="139"/>
      <c r="O143" s="32"/>
    </row>
    <row r="144" spans="1:15" ht="15.75" x14ac:dyDescent="0.25">
      <c r="A144" s="59"/>
      <c r="B144" s="77"/>
      <c r="C144" s="33"/>
      <c r="D144" s="3">
        <v>2020</v>
      </c>
      <c r="E144" s="19">
        <f>SUM(F144:I144)</f>
        <v>96646</v>
      </c>
      <c r="F144" s="20">
        <f>87823.4+8822.6</f>
        <v>96646</v>
      </c>
      <c r="G144" s="19">
        <v>0</v>
      </c>
      <c r="H144" s="19">
        <v>0</v>
      </c>
      <c r="I144" s="19">
        <v>0</v>
      </c>
      <c r="J144" s="140"/>
      <c r="K144" s="141"/>
      <c r="L144" s="141"/>
      <c r="M144" s="141"/>
      <c r="N144" s="142"/>
      <c r="O144" s="33"/>
    </row>
    <row r="145" spans="1:15" ht="15.75" customHeight="1" x14ac:dyDescent="0.25">
      <c r="A145" s="131" t="s">
        <v>55</v>
      </c>
      <c r="B145" s="119" t="s">
        <v>170</v>
      </c>
      <c r="C145" s="34" t="s">
        <v>232</v>
      </c>
      <c r="D145" s="14" t="s">
        <v>146</v>
      </c>
      <c r="E145" s="25">
        <f>SUM(E146:E148)+E149</f>
        <v>115906.351</v>
      </c>
      <c r="F145" s="25">
        <f>SUM(F146:F148)+F149</f>
        <v>87866.938999999998</v>
      </c>
      <c r="G145" s="25">
        <f>SUM(G146:G148)+G149</f>
        <v>25767.412</v>
      </c>
      <c r="H145" s="25">
        <f>SUM(H146:H148)+H149</f>
        <v>0</v>
      </c>
      <c r="I145" s="25">
        <f>SUM(I146:I148)+I149</f>
        <v>2272</v>
      </c>
      <c r="J145" s="122" t="s">
        <v>359</v>
      </c>
      <c r="K145" s="123"/>
      <c r="L145" s="123"/>
      <c r="M145" s="123"/>
      <c r="N145" s="124"/>
      <c r="O145" s="31" t="s">
        <v>358</v>
      </c>
    </row>
    <row r="146" spans="1:15" ht="15.75" x14ac:dyDescent="0.25">
      <c r="A146" s="132"/>
      <c r="B146" s="120"/>
      <c r="C146" s="35"/>
      <c r="D146" s="14">
        <v>2017</v>
      </c>
      <c r="E146" s="25">
        <f>SUM(F146:I146)</f>
        <v>28608.350999999999</v>
      </c>
      <c r="F146" s="25">
        <f t="shared" ref="F146:I149" si="9">F151+F156+F166+F161+F171</f>
        <v>22152.938999999998</v>
      </c>
      <c r="G146" s="25">
        <f t="shared" si="9"/>
        <v>5887.4119999999994</v>
      </c>
      <c r="H146" s="25">
        <f t="shared" si="9"/>
        <v>0</v>
      </c>
      <c r="I146" s="25">
        <f t="shared" si="9"/>
        <v>568</v>
      </c>
      <c r="J146" s="125"/>
      <c r="K146" s="126"/>
      <c r="L146" s="126"/>
      <c r="M146" s="126"/>
      <c r="N146" s="127"/>
      <c r="O146" s="32"/>
    </row>
    <row r="147" spans="1:15" ht="15.75" x14ac:dyDescent="0.25">
      <c r="A147" s="132"/>
      <c r="B147" s="120"/>
      <c r="C147" s="35"/>
      <c r="D147" s="14">
        <v>2018</v>
      </c>
      <c r="E147" s="25">
        <f>SUM(F147:I147)</f>
        <v>27068</v>
      </c>
      <c r="F147" s="25">
        <f t="shared" si="9"/>
        <v>21175</v>
      </c>
      <c r="G147" s="25">
        <f t="shared" si="9"/>
        <v>5325</v>
      </c>
      <c r="H147" s="25">
        <f t="shared" si="9"/>
        <v>0</v>
      </c>
      <c r="I147" s="25">
        <f t="shared" si="9"/>
        <v>568</v>
      </c>
      <c r="J147" s="125"/>
      <c r="K147" s="126"/>
      <c r="L147" s="126"/>
      <c r="M147" s="126"/>
      <c r="N147" s="127"/>
      <c r="O147" s="32"/>
    </row>
    <row r="148" spans="1:15" ht="15.75" x14ac:dyDescent="0.25">
      <c r="A148" s="132"/>
      <c r="B148" s="120"/>
      <c r="C148" s="35"/>
      <c r="D148" s="14">
        <v>2019</v>
      </c>
      <c r="E148" s="25">
        <f>SUM(F148:I148)</f>
        <v>25768</v>
      </c>
      <c r="F148" s="25">
        <f t="shared" si="9"/>
        <v>19875</v>
      </c>
      <c r="G148" s="25">
        <f t="shared" si="9"/>
        <v>5325</v>
      </c>
      <c r="H148" s="25">
        <f t="shared" si="9"/>
        <v>0</v>
      </c>
      <c r="I148" s="25">
        <f t="shared" si="9"/>
        <v>568</v>
      </c>
      <c r="J148" s="125"/>
      <c r="K148" s="126"/>
      <c r="L148" s="126"/>
      <c r="M148" s="126"/>
      <c r="N148" s="127"/>
      <c r="O148" s="32"/>
    </row>
    <row r="149" spans="1:15" ht="134.25" customHeight="1" x14ac:dyDescent="0.25">
      <c r="A149" s="133"/>
      <c r="B149" s="121"/>
      <c r="C149" s="36"/>
      <c r="D149" s="14">
        <v>2020</v>
      </c>
      <c r="E149" s="25">
        <f>SUM(F149:I149)</f>
        <v>34462</v>
      </c>
      <c r="F149" s="25">
        <f t="shared" si="9"/>
        <v>24664</v>
      </c>
      <c r="G149" s="25">
        <f t="shared" si="9"/>
        <v>9230</v>
      </c>
      <c r="H149" s="25">
        <f t="shared" si="9"/>
        <v>0</v>
      </c>
      <c r="I149" s="25">
        <f t="shared" si="9"/>
        <v>568</v>
      </c>
      <c r="J149" s="128"/>
      <c r="K149" s="129"/>
      <c r="L149" s="129"/>
      <c r="M149" s="129"/>
      <c r="N149" s="130"/>
      <c r="O149" s="33"/>
    </row>
    <row r="150" spans="1:15" ht="21.75" customHeight="1" x14ac:dyDescent="0.25">
      <c r="A150" s="57" t="s">
        <v>56</v>
      </c>
      <c r="B150" s="119" t="s">
        <v>171</v>
      </c>
      <c r="C150" s="31" t="s">
        <v>232</v>
      </c>
      <c r="D150" s="14" t="s">
        <v>146</v>
      </c>
      <c r="E150" s="25">
        <f>SUM(E151:E153)+E154</f>
        <v>9700</v>
      </c>
      <c r="F150" s="25">
        <f>SUM(F151:F153)+F154</f>
        <v>9700</v>
      </c>
      <c r="G150" s="19">
        <f>SUM(G151:G153)+G154</f>
        <v>0</v>
      </c>
      <c r="H150" s="19">
        <f>SUM(H151:H153)+H154</f>
        <v>0</v>
      </c>
      <c r="I150" s="19">
        <f>SUM(I151:I153)+I154</f>
        <v>0</v>
      </c>
      <c r="J150" s="160" t="s">
        <v>392</v>
      </c>
      <c r="K150" s="161"/>
      <c r="L150" s="161"/>
      <c r="M150" s="161"/>
      <c r="N150" s="162"/>
      <c r="O150" s="31" t="s">
        <v>355</v>
      </c>
    </row>
    <row r="151" spans="1:15" ht="15.75" x14ac:dyDescent="0.25">
      <c r="A151" s="58"/>
      <c r="B151" s="120"/>
      <c r="C151" s="32"/>
      <c r="D151" s="3">
        <v>2017</v>
      </c>
      <c r="E151" s="19">
        <f>SUM(F151:I151)</f>
        <v>4000</v>
      </c>
      <c r="F151" s="19">
        <v>4000</v>
      </c>
      <c r="G151" s="19">
        <v>0</v>
      </c>
      <c r="H151" s="19">
        <v>0</v>
      </c>
      <c r="I151" s="19">
        <v>0</v>
      </c>
      <c r="J151" s="163"/>
      <c r="K151" s="164"/>
      <c r="L151" s="164"/>
      <c r="M151" s="164"/>
      <c r="N151" s="165"/>
      <c r="O151" s="32"/>
    </row>
    <row r="152" spans="1:15" ht="15.75" x14ac:dyDescent="0.25">
      <c r="A152" s="58"/>
      <c r="B152" s="120"/>
      <c r="C152" s="32"/>
      <c r="D152" s="3">
        <v>2018</v>
      </c>
      <c r="E152" s="19">
        <f>SUM(F152:I152)</f>
        <v>2200</v>
      </c>
      <c r="F152" s="19">
        <v>2200</v>
      </c>
      <c r="G152" s="19">
        <v>0</v>
      </c>
      <c r="H152" s="19">
        <v>0</v>
      </c>
      <c r="I152" s="19">
        <v>0</v>
      </c>
      <c r="J152" s="163"/>
      <c r="K152" s="164"/>
      <c r="L152" s="164"/>
      <c r="M152" s="164"/>
      <c r="N152" s="165"/>
      <c r="O152" s="32"/>
    </row>
    <row r="153" spans="1:15" ht="15.75" x14ac:dyDescent="0.25">
      <c r="A153" s="58"/>
      <c r="B153" s="120"/>
      <c r="C153" s="32"/>
      <c r="D153" s="3">
        <v>2019</v>
      </c>
      <c r="E153" s="19">
        <f>SUM(F153:I153)</f>
        <v>2000</v>
      </c>
      <c r="F153" s="19">
        <v>2000</v>
      </c>
      <c r="G153" s="19">
        <v>0</v>
      </c>
      <c r="H153" s="19">
        <v>0</v>
      </c>
      <c r="I153" s="19">
        <v>0</v>
      </c>
      <c r="J153" s="163"/>
      <c r="K153" s="164"/>
      <c r="L153" s="164"/>
      <c r="M153" s="164"/>
      <c r="N153" s="165"/>
      <c r="O153" s="32"/>
    </row>
    <row r="154" spans="1:15" ht="15.75" x14ac:dyDescent="0.25">
      <c r="A154" s="59"/>
      <c r="B154" s="121"/>
      <c r="C154" s="33"/>
      <c r="D154" s="14">
        <v>2020</v>
      </c>
      <c r="E154" s="25">
        <f>SUM(F154:I154)</f>
        <v>1500</v>
      </c>
      <c r="F154" s="20">
        <f>2000-500</f>
        <v>1500</v>
      </c>
      <c r="G154" s="19">
        <v>0</v>
      </c>
      <c r="H154" s="19">
        <v>0</v>
      </c>
      <c r="I154" s="19">
        <v>0</v>
      </c>
      <c r="J154" s="166"/>
      <c r="K154" s="167"/>
      <c r="L154" s="167"/>
      <c r="M154" s="167"/>
      <c r="N154" s="168"/>
      <c r="O154" s="33"/>
    </row>
    <row r="155" spans="1:15" ht="15" customHeight="1" x14ac:dyDescent="0.25">
      <c r="A155" s="57" t="s">
        <v>57</v>
      </c>
      <c r="B155" s="75" t="s">
        <v>172</v>
      </c>
      <c r="C155" s="31">
        <v>2017</v>
      </c>
      <c r="D155" s="3" t="s">
        <v>146</v>
      </c>
      <c r="E155" s="19">
        <f>SUM(E156:E158)+E159</f>
        <v>7.3520000000000003</v>
      </c>
      <c r="F155" s="19">
        <f>SUM(F156:F158)+F159</f>
        <v>1.5860000000000001</v>
      </c>
      <c r="G155" s="19">
        <f>SUM(G156:G158)+G159</f>
        <v>5.766</v>
      </c>
      <c r="H155" s="19">
        <f>SUM(H156:H158)+H159</f>
        <v>0</v>
      </c>
      <c r="I155" s="19">
        <f>SUM(I156:I158)+I159</f>
        <v>0</v>
      </c>
      <c r="J155" s="37" t="s">
        <v>30</v>
      </c>
      <c r="K155" s="38"/>
      <c r="L155" s="38"/>
      <c r="M155" s="38"/>
      <c r="N155" s="39"/>
      <c r="O155" s="31" t="s">
        <v>357</v>
      </c>
    </row>
    <row r="156" spans="1:15" ht="15.75" x14ac:dyDescent="0.25">
      <c r="A156" s="58"/>
      <c r="B156" s="76"/>
      <c r="C156" s="32"/>
      <c r="D156" s="3">
        <v>2017</v>
      </c>
      <c r="E156" s="19">
        <f>SUM(F156:I156)</f>
        <v>7.3520000000000003</v>
      </c>
      <c r="F156" s="19">
        <v>1.5860000000000001</v>
      </c>
      <c r="G156" s="19">
        <v>5.766</v>
      </c>
      <c r="H156" s="19">
        <v>0</v>
      </c>
      <c r="I156" s="19">
        <v>0</v>
      </c>
      <c r="J156" s="40"/>
      <c r="K156" s="41"/>
      <c r="L156" s="41"/>
      <c r="M156" s="41"/>
      <c r="N156" s="42"/>
      <c r="O156" s="32"/>
    </row>
    <row r="157" spans="1:15" ht="15.75" x14ac:dyDescent="0.25">
      <c r="A157" s="58"/>
      <c r="B157" s="76"/>
      <c r="C157" s="32"/>
      <c r="D157" s="3">
        <v>2018</v>
      </c>
      <c r="E157" s="19">
        <f>SUM(F157:I157)</f>
        <v>0</v>
      </c>
      <c r="F157" s="19">
        <v>0</v>
      </c>
      <c r="G157" s="19">
        <v>0</v>
      </c>
      <c r="H157" s="19">
        <v>0</v>
      </c>
      <c r="I157" s="19">
        <v>0</v>
      </c>
      <c r="J157" s="40"/>
      <c r="K157" s="41"/>
      <c r="L157" s="41"/>
      <c r="M157" s="41"/>
      <c r="N157" s="42"/>
      <c r="O157" s="32"/>
    </row>
    <row r="158" spans="1:15" ht="15.75" x14ac:dyDescent="0.25">
      <c r="A158" s="58"/>
      <c r="B158" s="76"/>
      <c r="C158" s="32"/>
      <c r="D158" s="3">
        <v>2019</v>
      </c>
      <c r="E158" s="19">
        <f>SUM(F158:I158)</f>
        <v>0</v>
      </c>
      <c r="F158" s="19">
        <v>0</v>
      </c>
      <c r="G158" s="19">
        <v>0</v>
      </c>
      <c r="H158" s="19">
        <v>0</v>
      </c>
      <c r="I158" s="19">
        <v>0</v>
      </c>
      <c r="J158" s="40"/>
      <c r="K158" s="41"/>
      <c r="L158" s="41"/>
      <c r="M158" s="41"/>
      <c r="N158" s="42"/>
      <c r="O158" s="32"/>
    </row>
    <row r="159" spans="1:15" ht="15.75" x14ac:dyDescent="0.25">
      <c r="A159" s="59"/>
      <c r="B159" s="77"/>
      <c r="C159" s="33"/>
      <c r="D159" s="3">
        <v>2020</v>
      </c>
      <c r="E159" s="19">
        <f>SUM(F159:I159)</f>
        <v>0</v>
      </c>
      <c r="F159" s="19">
        <v>0</v>
      </c>
      <c r="G159" s="19">
        <v>0</v>
      </c>
      <c r="H159" s="19">
        <v>0</v>
      </c>
      <c r="I159" s="19">
        <v>0</v>
      </c>
      <c r="J159" s="43"/>
      <c r="K159" s="44"/>
      <c r="L159" s="44"/>
      <c r="M159" s="44"/>
      <c r="N159" s="45"/>
      <c r="O159" s="33"/>
    </row>
    <row r="160" spans="1:15" ht="15.75" customHeight="1" x14ac:dyDescent="0.25">
      <c r="A160" s="57" t="s">
        <v>58</v>
      </c>
      <c r="B160" s="75" t="s">
        <v>173</v>
      </c>
      <c r="C160" s="31" t="s">
        <v>232</v>
      </c>
      <c r="D160" s="3" t="s">
        <v>146</v>
      </c>
      <c r="E160" s="19">
        <f>SUM(E161:E163)+E164</f>
        <v>37771.998999999996</v>
      </c>
      <c r="F160" s="19">
        <f>SUM(F161:F163)+F164</f>
        <v>9738.3529999999992</v>
      </c>
      <c r="G160" s="19">
        <f>SUM(G161:G163)+G164</f>
        <v>25761.646000000001</v>
      </c>
      <c r="H160" s="19">
        <f>SUM(H161:H163)+H164</f>
        <v>0</v>
      </c>
      <c r="I160" s="19">
        <f>SUM(I161:I163)+I164</f>
        <v>2272</v>
      </c>
      <c r="J160" s="37" t="s">
        <v>126</v>
      </c>
      <c r="K160" s="38"/>
      <c r="L160" s="38"/>
      <c r="M160" s="38"/>
      <c r="N160" s="39"/>
      <c r="O160" s="31" t="s">
        <v>355</v>
      </c>
    </row>
    <row r="161" spans="1:15" ht="15.75" x14ac:dyDescent="0.25">
      <c r="A161" s="58"/>
      <c r="B161" s="76"/>
      <c r="C161" s="32"/>
      <c r="D161" s="3">
        <v>2017</v>
      </c>
      <c r="E161" s="19">
        <f>SUM(F161:I161)</f>
        <v>8067.9989999999998</v>
      </c>
      <c r="F161" s="19">
        <v>1618.3530000000001</v>
      </c>
      <c r="G161" s="19">
        <v>5881.6459999999997</v>
      </c>
      <c r="H161" s="19">
        <v>0</v>
      </c>
      <c r="I161" s="19">
        <v>568</v>
      </c>
      <c r="J161" s="40"/>
      <c r="K161" s="41"/>
      <c r="L161" s="41"/>
      <c r="M161" s="41"/>
      <c r="N161" s="42"/>
      <c r="O161" s="32"/>
    </row>
    <row r="162" spans="1:15" ht="15.75" x14ac:dyDescent="0.25">
      <c r="A162" s="58"/>
      <c r="B162" s="76"/>
      <c r="C162" s="32"/>
      <c r="D162" s="3">
        <v>2018</v>
      </c>
      <c r="E162" s="19">
        <f>SUM(F162:I162)</f>
        <v>8068</v>
      </c>
      <c r="F162" s="19">
        <v>2175</v>
      </c>
      <c r="G162" s="19">
        <v>5325</v>
      </c>
      <c r="H162" s="19">
        <v>0</v>
      </c>
      <c r="I162" s="19">
        <v>568</v>
      </c>
      <c r="J162" s="40"/>
      <c r="K162" s="41"/>
      <c r="L162" s="41"/>
      <c r="M162" s="41"/>
      <c r="N162" s="42"/>
      <c r="O162" s="32"/>
    </row>
    <row r="163" spans="1:15" ht="15.75" x14ac:dyDescent="0.25">
      <c r="A163" s="58"/>
      <c r="B163" s="76"/>
      <c r="C163" s="32"/>
      <c r="D163" s="3">
        <v>2019</v>
      </c>
      <c r="E163" s="19">
        <f>SUM(F163:I163)</f>
        <v>8068</v>
      </c>
      <c r="F163" s="19">
        <v>2175</v>
      </c>
      <c r="G163" s="19">
        <v>5325</v>
      </c>
      <c r="H163" s="19">
        <v>0</v>
      </c>
      <c r="I163" s="19">
        <v>568</v>
      </c>
      <c r="J163" s="40"/>
      <c r="K163" s="41"/>
      <c r="L163" s="41"/>
      <c r="M163" s="41"/>
      <c r="N163" s="42"/>
      <c r="O163" s="32"/>
    </row>
    <row r="164" spans="1:15" ht="15.75" x14ac:dyDescent="0.25">
      <c r="A164" s="59"/>
      <c r="B164" s="77"/>
      <c r="C164" s="33"/>
      <c r="D164" s="3">
        <v>2020</v>
      </c>
      <c r="E164" s="19">
        <f>SUM(F164:I164)</f>
        <v>13568</v>
      </c>
      <c r="F164" s="19">
        <v>3770</v>
      </c>
      <c r="G164" s="19">
        <v>9230</v>
      </c>
      <c r="H164" s="19">
        <v>0</v>
      </c>
      <c r="I164" s="19">
        <v>568</v>
      </c>
      <c r="J164" s="43"/>
      <c r="K164" s="44"/>
      <c r="L164" s="44"/>
      <c r="M164" s="44"/>
      <c r="N164" s="45"/>
      <c r="O164" s="33"/>
    </row>
    <row r="165" spans="1:15" ht="15.75" customHeight="1" x14ac:dyDescent="0.25">
      <c r="A165" s="57" t="s">
        <v>59</v>
      </c>
      <c r="B165" s="75" t="s">
        <v>36</v>
      </c>
      <c r="C165" s="31" t="s">
        <v>232</v>
      </c>
      <c r="D165" s="3" t="s">
        <v>146</v>
      </c>
      <c r="E165" s="19">
        <f>SUM(E166:E168)+E169</f>
        <v>58427</v>
      </c>
      <c r="F165" s="19">
        <f>SUM(F166:F168)+F169</f>
        <v>58427</v>
      </c>
      <c r="G165" s="19">
        <f>SUM(G166:G168)+G169</f>
        <v>0</v>
      </c>
      <c r="H165" s="19">
        <f>SUM(H166:H168)+H169</f>
        <v>0</v>
      </c>
      <c r="I165" s="19">
        <f>SUM(I166:I168)+I169</f>
        <v>0</v>
      </c>
      <c r="J165" s="37" t="s">
        <v>356</v>
      </c>
      <c r="K165" s="38"/>
      <c r="L165" s="38"/>
      <c r="M165" s="38"/>
      <c r="N165" s="39"/>
      <c r="O165" s="31" t="s">
        <v>355</v>
      </c>
    </row>
    <row r="166" spans="1:15" ht="15.75" x14ac:dyDescent="0.25">
      <c r="A166" s="58"/>
      <c r="B166" s="76"/>
      <c r="C166" s="32"/>
      <c r="D166" s="3">
        <v>2017</v>
      </c>
      <c r="E166" s="19">
        <f>SUM(F166:I166)</f>
        <v>14033</v>
      </c>
      <c r="F166" s="19">
        <v>14033</v>
      </c>
      <c r="G166" s="19">
        <v>0</v>
      </c>
      <c r="H166" s="19">
        <v>0</v>
      </c>
      <c r="I166" s="19">
        <v>0</v>
      </c>
      <c r="J166" s="40"/>
      <c r="K166" s="41"/>
      <c r="L166" s="41"/>
      <c r="M166" s="41"/>
      <c r="N166" s="42"/>
      <c r="O166" s="32"/>
    </row>
    <row r="167" spans="1:15" ht="15.75" x14ac:dyDescent="0.25">
      <c r="A167" s="58"/>
      <c r="B167" s="76"/>
      <c r="C167" s="32"/>
      <c r="D167" s="3">
        <v>2018</v>
      </c>
      <c r="E167" s="19">
        <f>SUM(F167:I167)</f>
        <v>14300</v>
      </c>
      <c r="F167" s="19">
        <v>14300</v>
      </c>
      <c r="G167" s="19">
        <v>0</v>
      </c>
      <c r="H167" s="19">
        <v>0</v>
      </c>
      <c r="I167" s="19">
        <v>0</v>
      </c>
      <c r="J167" s="40"/>
      <c r="K167" s="41"/>
      <c r="L167" s="41"/>
      <c r="M167" s="41"/>
      <c r="N167" s="42"/>
      <c r="O167" s="32"/>
    </row>
    <row r="168" spans="1:15" ht="32.25" customHeight="1" x14ac:dyDescent="0.25">
      <c r="A168" s="58"/>
      <c r="B168" s="76"/>
      <c r="C168" s="32"/>
      <c r="D168" s="3">
        <v>2019</v>
      </c>
      <c r="E168" s="19">
        <f>SUM(F168:I168)</f>
        <v>13200</v>
      </c>
      <c r="F168" s="19">
        <v>13200</v>
      </c>
      <c r="G168" s="19">
        <v>0</v>
      </c>
      <c r="H168" s="19">
        <v>0</v>
      </c>
      <c r="I168" s="19">
        <v>0</v>
      </c>
      <c r="J168" s="40"/>
      <c r="K168" s="41"/>
      <c r="L168" s="41"/>
      <c r="M168" s="41"/>
      <c r="N168" s="42"/>
      <c r="O168" s="32"/>
    </row>
    <row r="169" spans="1:15" ht="15" customHeight="1" x14ac:dyDescent="0.25">
      <c r="A169" s="59"/>
      <c r="B169" s="77"/>
      <c r="C169" s="33"/>
      <c r="D169" s="3">
        <v>2020</v>
      </c>
      <c r="E169" s="19">
        <f>SUM(F169:I169)</f>
        <v>16894</v>
      </c>
      <c r="F169" s="20">
        <f>13200+7994-4300</f>
        <v>16894</v>
      </c>
      <c r="G169" s="19">
        <v>0</v>
      </c>
      <c r="H169" s="19">
        <v>0</v>
      </c>
      <c r="I169" s="19">
        <v>0</v>
      </c>
      <c r="J169" s="43"/>
      <c r="K169" s="44"/>
      <c r="L169" s="44"/>
      <c r="M169" s="44"/>
      <c r="N169" s="45"/>
      <c r="O169" s="33"/>
    </row>
    <row r="170" spans="1:15" ht="20.25" customHeight="1" x14ac:dyDescent="0.25">
      <c r="A170" s="57" t="s">
        <v>60</v>
      </c>
      <c r="B170" s="75" t="s">
        <v>39</v>
      </c>
      <c r="C170" s="31" t="s">
        <v>232</v>
      </c>
      <c r="D170" s="3" t="s">
        <v>146</v>
      </c>
      <c r="E170" s="19">
        <f>SUM(E171:E173)+E174</f>
        <v>10000</v>
      </c>
      <c r="F170" s="19">
        <f>SUM(F171:F173)+F174</f>
        <v>10000</v>
      </c>
      <c r="G170" s="19">
        <f>SUM(G171:G173)+G174</f>
        <v>0</v>
      </c>
      <c r="H170" s="19">
        <f>SUM(H171:H173)+H174</f>
        <v>0</v>
      </c>
      <c r="I170" s="19">
        <f>SUM(I171:I173)+I174</f>
        <v>0</v>
      </c>
      <c r="J170" s="37" t="s">
        <v>10</v>
      </c>
      <c r="K170" s="38"/>
      <c r="L170" s="38"/>
      <c r="M170" s="38"/>
      <c r="N170" s="39"/>
      <c r="O170" s="31" t="s">
        <v>348</v>
      </c>
    </row>
    <row r="171" spans="1:15" ht="15.75" x14ac:dyDescent="0.25">
      <c r="A171" s="58"/>
      <c r="B171" s="76"/>
      <c r="C171" s="32"/>
      <c r="D171" s="3">
        <v>2017</v>
      </c>
      <c r="E171" s="19">
        <f>SUM(F171:I171)</f>
        <v>2500</v>
      </c>
      <c r="F171" s="19">
        <v>2500</v>
      </c>
      <c r="G171" s="19">
        <v>0</v>
      </c>
      <c r="H171" s="19">
        <v>0</v>
      </c>
      <c r="I171" s="19">
        <v>0</v>
      </c>
      <c r="J171" s="40"/>
      <c r="K171" s="41"/>
      <c r="L171" s="41"/>
      <c r="M171" s="41"/>
      <c r="N171" s="42"/>
      <c r="O171" s="32"/>
    </row>
    <row r="172" spans="1:15" ht="15.75" x14ac:dyDescent="0.25">
      <c r="A172" s="58"/>
      <c r="B172" s="76"/>
      <c r="C172" s="32"/>
      <c r="D172" s="3">
        <v>2018</v>
      </c>
      <c r="E172" s="19">
        <f>SUM(F172:I172)</f>
        <v>2500</v>
      </c>
      <c r="F172" s="19">
        <v>2500</v>
      </c>
      <c r="G172" s="19">
        <v>0</v>
      </c>
      <c r="H172" s="19">
        <v>0</v>
      </c>
      <c r="I172" s="19">
        <v>0</v>
      </c>
      <c r="J172" s="40"/>
      <c r="K172" s="41"/>
      <c r="L172" s="41"/>
      <c r="M172" s="41"/>
      <c r="N172" s="42"/>
      <c r="O172" s="32"/>
    </row>
    <row r="173" spans="1:15" ht="15.75" x14ac:dyDescent="0.25">
      <c r="A173" s="58"/>
      <c r="B173" s="76"/>
      <c r="C173" s="32"/>
      <c r="D173" s="3">
        <v>2019</v>
      </c>
      <c r="E173" s="19">
        <f>SUM(F173:I173)</f>
        <v>2500</v>
      </c>
      <c r="F173" s="19">
        <v>2500</v>
      </c>
      <c r="G173" s="19">
        <v>0</v>
      </c>
      <c r="H173" s="19">
        <v>0</v>
      </c>
      <c r="I173" s="19">
        <v>0</v>
      </c>
      <c r="J173" s="40"/>
      <c r="K173" s="41"/>
      <c r="L173" s="41"/>
      <c r="M173" s="41"/>
      <c r="N173" s="42"/>
      <c r="O173" s="32"/>
    </row>
    <row r="174" spans="1:15" ht="17.25" customHeight="1" x14ac:dyDescent="0.25">
      <c r="A174" s="59"/>
      <c r="B174" s="77"/>
      <c r="C174" s="33"/>
      <c r="D174" s="3">
        <v>2020</v>
      </c>
      <c r="E174" s="19">
        <f>SUM(F174:I174)</f>
        <v>2500</v>
      </c>
      <c r="F174" s="19">
        <v>2500</v>
      </c>
      <c r="G174" s="19">
        <v>0</v>
      </c>
      <c r="H174" s="19">
        <v>0</v>
      </c>
      <c r="I174" s="19">
        <v>0</v>
      </c>
      <c r="J174" s="43"/>
      <c r="K174" s="44"/>
      <c r="L174" s="44"/>
      <c r="M174" s="44"/>
      <c r="N174" s="45"/>
      <c r="O174" s="33"/>
    </row>
    <row r="175" spans="1:15" ht="17.25" customHeight="1" x14ac:dyDescent="0.25">
      <c r="A175" s="57" t="s">
        <v>276</v>
      </c>
      <c r="B175" s="75" t="s">
        <v>354</v>
      </c>
      <c r="C175" s="31" t="s">
        <v>275</v>
      </c>
      <c r="D175" s="3" t="s">
        <v>146</v>
      </c>
      <c r="E175" s="24">
        <f>SUM(E176:E178)+E179</f>
        <v>17387.703000000001</v>
      </c>
      <c r="F175" s="24">
        <f>SUM(F176:F178)+F179</f>
        <v>3408.6030000000001</v>
      </c>
      <c r="G175" s="24">
        <f>SUM(G176:G178)+G179</f>
        <v>13979.1</v>
      </c>
      <c r="H175" s="24">
        <f>SUM(H176:H178)+H179</f>
        <v>0</v>
      </c>
      <c r="I175" s="24">
        <f>SUM(I176:I178)+I179</f>
        <v>0</v>
      </c>
      <c r="J175" s="37" t="s">
        <v>353</v>
      </c>
      <c r="K175" s="38"/>
      <c r="L175" s="38"/>
      <c r="M175" s="38"/>
      <c r="N175" s="39"/>
      <c r="O175" s="31" t="s">
        <v>348</v>
      </c>
    </row>
    <row r="176" spans="1:15" ht="17.25" customHeight="1" x14ac:dyDescent="0.25">
      <c r="A176" s="58"/>
      <c r="B176" s="76"/>
      <c r="C176" s="32"/>
      <c r="D176" s="3">
        <v>2017</v>
      </c>
      <c r="E176" s="24">
        <f>SUM(F176:I176)</f>
        <v>0</v>
      </c>
      <c r="F176" s="24">
        <v>0</v>
      </c>
      <c r="G176" s="24">
        <v>0</v>
      </c>
      <c r="H176" s="24">
        <v>0</v>
      </c>
      <c r="I176" s="24">
        <v>0</v>
      </c>
      <c r="J176" s="40"/>
      <c r="K176" s="41"/>
      <c r="L176" s="41"/>
      <c r="M176" s="41"/>
      <c r="N176" s="42"/>
      <c r="O176" s="32"/>
    </row>
    <row r="177" spans="1:16" ht="17.25" customHeight="1" x14ac:dyDescent="0.25">
      <c r="A177" s="58"/>
      <c r="B177" s="76"/>
      <c r="C177" s="32"/>
      <c r="D177" s="3">
        <v>2018</v>
      </c>
      <c r="E177" s="24">
        <f>SUM(F177:I177)</f>
        <v>0</v>
      </c>
      <c r="F177" s="24">
        <v>0</v>
      </c>
      <c r="G177" s="24">
        <v>0</v>
      </c>
      <c r="H177" s="24">
        <v>0</v>
      </c>
      <c r="I177" s="24">
        <v>0</v>
      </c>
      <c r="J177" s="40"/>
      <c r="K177" s="41"/>
      <c r="L177" s="41"/>
      <c r="M177" s="41"/>
      <c r="N177" s="42"/>
      <c r="O177" s="32"/>
    </row>
    <row r="178" spans="1:16" ht="17.25" customHeight="1" x14ac:dyDescent="0.25">
      <c r="A178" s="58"/>
      <c r="B178" s="76"/>
      <c r="C178" s="32"/>
      <c r="D178" s="3">
        <v>2019</v>
      </c>
      <c r="E178" s="24">
        <f>SUM(F178:I178)</f>
        <v>9393.0220000000008</v>
      </c>
      <c r="F178" s="24">
        <f t="shared" ref="F178:I179" si="10">F183+F188+F193</f>
        <v>1520.422</v>
      </c>
      <c r="G178" s="24">
        <f t="shared" si="10"/>
        <v>7872.6</v>
      </c>
      <c r="H178" s="24">
        <f t="shared" si="10"/>
        <v>0</v>
      </c>
      <c r="I178" s="24">
        <f t="shared" si="10"/>
        <v>0</v>
      </c>
      <c r="J178" s="40"/>
      <c r="K178" s="41"/>
      <c r="L178" s="41"/>
      <c r="M178" s="41"/>
      <c r="N178" s="42"/>
      <c r="O178" s="32"/>
    </row>
    <row r="179" spans="1:16" ht="40.5" customHeight="1" x14ac:dyDescent="0.25">
      <c r="A179" s="59"/>
      <c r="B179" s="77"/>
      <c r="C179" s="33"/>
      <c r="D179" s="3">
        <v>2020</v>
      </c>
      <c r="E179" s="24">
        <f>SUM(F179:I179)</f>
        <v>7994.6810000000005</v>
      </c>
      <c r="F179" s="24">
        <f t="shared" si="10"/>
        <v>1888.181</v>
      </c>
      <c r="G179" s="24">
        <f t="shared" si="10"/>
        <v>6106.5</v>
      </c>
      <c r="H179" s="24">
        <f t="shared" si="10"/>
        <v>0</v>
      </c>
      <c r="I179" s="24">
        <f t="shared" si="10"/>
        <v>0</v>
      </c>
      <c r="J179" s="43"/>
      <c r="K179" s="44"/>
      <c r="L179" s="44"/>
      <c r="M179" s="44"/>
      <c r="N179" s="45"/>
      <c r="O179" s="33"/>
    </row>
    <row r="180" spans="1:16" ht="17.25" customHeight="1" x14ac:dyDescent="0.25">
      <c r="A180" s="57" t="s">
        <v>277</v>
      </c>
      <c r="B180" s="75" t="s">
        <v>352</v>
      </c>
      <c r="C180" s="31" t="s">
        <v>275</v>
      </c>
      <c r="D180" s="3" t="s">
        <v>146</v>
      </c>
      <c r="E180" s="24">
        <f>SUM(E181:E183)+E184</f>
        <v>5871.3850000000002</v>
      </c>
      <c r="F180" s="24">
        <f>SUM(F181:F183)+F184</f>
        <v>352.28499999999997</v>
      </c>
      <c r="G180" s="24">
        <f>SUM(G181:G183)+G184</f>
        <v>5519.1</v>
      </c>
      <c r="H180" s="24">
        <f>SUM(H181:H183)+H184</f>
        <v>0</v>
      </c>
      <c r="I180" s="24">
        <f>SUM(I181:I183)+I184</f>
        <v>0</v>
      </c>
      <c r="J180" s="37" t="s">
        <v>350</v>
      </c>
      <c r="K180" s="38"/>
      <c r="L180" s="38"/>
      <c r="M180" s="38"/>
      <c r="N180" s="39"/>
      <c r="O180" s="31" t="s">
        <v>348</v>
      </c>
    </row>
    <row r="181" spans="1:16" ht="17.25" customHeight="1" x14ac:dyDescent="0.25">
      <c r="A181" s="58"/>
      <c r="B181" s="76"/>
      <c r="C181" s="32"/>
      <c r="D181" s="3">
        <v>2017</v>
      </c>
      <c r="E181" s="24">
        <f>SUM(F181:I181)</f>
        <v>0</v>
      </c>
      <c r="F181" s="24">
        <v>0</v>
      </c>
      <c r="G181" s="24">
        <v>0</v>
      </c>
      <c r="H181" s="24">
        <v>0</v>
      </c>
      <c r="I181" s="24">
        <v>0</v>
      </c>
      <c r="J181" s="40"/>
      <c r="K181" s="41"/>
      <c r="L181" s="41"/>
      <c r="M181" s="41"/>
      <c r="N181" s="42"/>
      <c r="O181" s="32"/>
    </row>
    <row r="182" spans="1:16" ht="17.25" customHeight="1" x14ac:dyDescent="0.25">
      <c r="A182" s="58"/>
      <c r="B182" s="76"/>
      <c r="C182" s="32"/>
      <c r="D182" s="3">
        <v>2018</v>
      </c>
      <c r="E182" s="24">
        <f>SUM(F182:I182)</f>
        <v>0</v>
      </c>
      <c r="F182" s="24">
        <v>0</v>
      </c>
      <c r="G182" s="24">
        <v>0</v>
      </c>
      <c r="H182" s="24">
        <v>0</v>
      </c>
      <c r="I182" s="24">
        <v>0</v>
      </c>
      <c r="J182" s="40"/>
      <c r="K182" s="41"/>
      <c r="L182" s="41"/>
      <c r="M182" s="41"/>
      <c r="N182" s="42"/>
      <c r="O182" s="32"/>
    </row>
    <row r="183" spans="1:16" ht="17.25" customHeight="1" x14ac:dyDescent="0.25">
      <c r="A183" s="58"/>
      <c r="B183" s="76"/>
      <c r="C183" s="32"/>
      <c r="D183" s="3">
        <v>2019</v>
      </c>
      <c r="E183" s="24">
        <f>SUM(F183:I183)</f>
        <v>2375.1079999999997</v>
      </c>
      <c r="F183" s="24">
        <v>142.50800000000001</v>
      </c>
      <c r="G183" s="24">
        <v>2232.6</v>
      </c>
      <c r="H183" s="24">
        <v>0</v>
      </c>
      <c r="I183" s="24">
        <v>0</v>
      </c>
      <c r="J183" s="40"/>
      <c r="K183" s="41"/>
      <c r="L183" s="41"/>
      <c r="M183" s="41"/>
      <c r="N183" s="42"/>
      <c r="O183" s="32"/>
    </row>
    <row r="184" spans="1:16" ht="15.75" x14ac:dyDescent="0.25">
      <c r="A184" s="59"/>
      <c r="B184" s="77"/>
      <c r="C184" s="33"/>
      <c r="D184" s="3">
        <v>2020</v>
      </c>
      <c r="E184" s="24">
        <f>SUM(F184:I184)</f>
        <v>3496.277</v>
      </c>
      <c r="F184" s="24">
        <v>209.77699999999999</v>
      </c>
      <c r="G184" s="24">
        <v>3286.5</v>
      </c>
      <c r="H184" s="24">
        <v>0</v>
      </c>
      <c r="I184" s="24">
        <v>0</v>
      </c>
      <c r="J184" s="43"/>
      <c r="K184" s="44"/>
      <c r="L184" s="44"/>
      <c r="M184" s="44"/>
      <c r="N184" s="45"/>
      <c r="O184" s="33"/>
    </row>
    <row r="185" spans="1:16" ht="20.25" customHeight="1" x14ac:dyDescent="0.25">
      <c r="A185" s="57" t="s">
        <v>278</v>
      </c>
      <c r="B185" s="75" t="s">
        <v>351</v>
      </c>
      <c r="C185" s="31" t="s">
        <v>275</v>
      </c>
      <c r="D185" s="3" t="s">
        <v>146</v>
      </c>
      <c r="E185" s="24">
        <f>SUM(E186:E188)+E189</f>
        <v>2516.3180000000002</v>
      </c>
      <c r="F185" s="24">
        <f>SUM(F186:F188)+F189</f>
        <v>2516.3180000000002</v>
      </c>
      <c r="G185" s="24">
        <f>SUM(G186:G188)+G189</f>
        <v>0</v>
      </c>
      <c r="H185" s="24">
        <f>SUM(H186:H188)+H189</f>
        <v>0</v>
      </c>
      <c r="I185" s="24">
        <f>SUM(I186:I188)+I189</f>
        <v>0</v>
      </c>
      <c r="J185" s="37" t="s">
        <v>350</v>
      </c>
      <c r="K185" s="38"/>
      <c r="L185" s="38"/>
      <c r="M185" s="38"/>
      <c r="N185" s="39"/>
      <c r="O185" s="31" t="s">
        <v>348</v>
      </c>
      <c r="P185" s="11">
        <f>F183+F188</f>
        <v>1160.422</v>
      </c>
    </row>
    <row r="186" spans="1:16" ht="20.25" customHeight="1" x14ac:dyDescent="0.25">
      <c r="A186" s="58"/>
      <c r="B186" s="76"/>
      <c r="C186" s="32"/>
      <c r="D186" s="3">
        <v>2017</v>
      </c>
      <c r="E186" s="24">
        <f>SUM(F186:I186)</f>
        <v>0</v>
      </c>
      <c r="F186" s="24">
        <v>0</v>
      </c>
      <c r="G186" s="24">
        <v>0</v>
      </c>
      <c r="H186" s="24">
        <v>0</v>
      </c>
      <c r="I186" s="24">
        <v>0</v>
      </c>
      <c r="J186" s="40"/>
      <c r="K186" s="41"/>
      <c r="L186" s="41"/>
      <c r="M186" s="41"/>
      <c r="N186" s="42"/>
      <c r="O186" s="32"/>
    </row>
    <row r="187" spans="1:16" ht="20.25" customHeight="1" x14ac:dyDescent="0.25">
      <c r="A187" s="58"/>
      <c r="B187" s="76"/>
      <c r="C187" s="32"/>
      <c r="D187" s="3">
        <v>2018</v>
      </c>
      <c r="E187" s="24">
        <f>SUM(F187:I187)</f>
        <v>0</v>
      </c>
      <c r="F187" s="24">
        <v>0</v>
      </c>
      <c r="G187" s="24">
        <v>0</v>
      </c>
      <c r="H187" s="24">
        <v>0</v>
      </c>
      <c r="I187" s="24">
        <v>0</v>
      </c>
      <c r="J187" s="40"/>
      <c r="K187" s="41"/>
      <c r="L187" s="41"/>
      <c r="M187" s="41"/>
      <c r="N187" s="42"/>
      <c r="O187" s="32"/>
    </row>
    <row r="188" spans="1:16" ht="20.25" customHeight="1" x14ac:dyDescent="0.25">
      <c r="A188" s="58"/>
      <c r="B188" s="76"/>
      <c r="C188" s="32"/>
      <c r="D188" s="3">
        <v>2019</v>
      </c>
      <c r="E188" s="24">
        <f>SUM(F188:I188)</f>
        <v>1017.914</v>
      </c>
      <c r="F188" s="24">
        <v>1017.914</v>
      </c>
      <c r="G188" s="24">
        <v>0</v>
      </c>
      <c r="H188" s="24">
        <v>0</v>
      </c>
      <c r="I188" s="24">
        <v>0</v>
      </c>
      <c r="J188" s="40"/>
      <c r="K188" s="41"/>
      <c r="L188" s="41"/>
      <c r="M188" s="41"/>
      <c r="N188" s="42"/>
      <c r="O188" s="32"/>
    </row>
    <row r="189" spans="1:16" ht="20.25" customHeight="1" x14ac:dyDescent="0.25">
      <c r="A189" s="59"/>
      <c r="B189" s="77"/>
      <c r="C189" s="33"/>
      <c r="D189" s="3">
        <v>2020</v>
      </c>
      <c r="E189" s="24">
        <f>SUM(F189:I189)</f>
        <v>1498.404</v>
      </c>
      <c r="F189" s="24">
        <v>1498.404</v>
      </c>
      <c r="G189" s="24">
        <v>0</v>
      </c>
      <c r="H189" s="24">
        <v>0</v>
      </c>
      <c r="I189" s="24">
        <v>0</v>
      </c>
      <c r="J189" s="43"/>
      <c r="K189" s="44"/>
      <c r="L189" s="44"/>
      <c r="M189" s="44"/>
      <c r="N189" s="45"/>
      <c r="O189" s="33"/>
    </row>
    <row r="190" spans="1:16" ht="17.25" customHeight="1" x14ac:dyDescent="0.25">
      <c r="A190" s="57" t="s">
        <v>279</v>
      </c>
      <c r="B190" s="75" t="s">
        <v>280</v>
      </c>
      <c r="C190" s="31" t="s">
        <v>275</v>
      </c>
      <c r="D190" s="3" t="s">
        <v>146</v>
      </c>
      <c r="E190" s="24">
        <f>SUM(E191:E193)+E194</f>
        <v>9000</v>
      </c>
      <c r="F190" s="24">
        <f>SUM(F191:F193)+F194</f>
        <v>540</v>
      </c>
      <c r="G190" s="24">
        <f>SUM(G191:G193)+G194</f>
        <v>8460</v>
      </c>
      <c r="H190" s="24">
        <f>SUM(H191:H193)+H194</f>
        <v>0</v>
      </c>
      <c r="I190" s="24">
        <f>SUM(I191:I193)+I194</f>
        <v>0</v>
      </c>
      <c r="J190" s="37" t="s">
        <v>349</v>
      </c>
      <c r="K190" s="38"/>
      <c r="L190" s="38"/>
      <c r="M190" s="38"/>
      <c r="N190" s="39"/>
      <c r="O190" s="31" t="s">
        <v>348</v>
      </c>
    </row>
    <row r="191" spans="1:16" ht="17.25" customHeight="1" x14ac:dyDescent="0.25">
      <c r="A191" s="58"/>
      <c r="B191" s="76"/>
      <c r="C191" s="32"/>
      <c r="D191" s="3">
        <v>2017</v>
      </c>
      <c r="E191" s="24">
        <f>SUM(F191:I191)</f>
        <v>0</v>
      </c>
      <c r="F191" s="24">
        <v>0</v>
      </c>
      <c r="G191" s="24">
        <v>0</v>
      </c>
      <c r="H191" s="24">
        <v>0</v>
      </c>
      <c r="I191" s="24">
        <v>0</v>
      </c>
      <c r="J191" s="40"/>
      <c r="K191" s="41"/>
      <c r="L191" s="41"/>
      <c r="M191" s="41"/>
      <c r="N191" s="42"/>
      <c r="O191" s="32"/>
    </row>
    <row r="192" spans="1:16" ht="17.25" customHeight="1" x14ac:dyDescent="0.25">
      <c r="A192" s="58"/>
      <c r="B192" s="76"/>
      <c r="C192" s="32"/>
      <c r="D192" s="3">
        <v>2018</v>
      </c>
      <c r="E192" s="24">
        <f>SUM(F192:I192)</f>
        <v>0</v>
      </c>
      <c r="F192" s="24">
        <v>0</v>
      </c>
      <c r="G192" s="24">
        <v>0</v>
      </c>
      <c r="H192" s="24">
        <v>0</v>
      </c>
      <c r="I192" s="24">
        <v>0</v>
      </c>
      <c r="J192" s="40"/>
      <c r="K192" s="41"/>
      <c r="L192" s="41"/>
      <c r="M192" s="41"/>
      <c r="N192" s="42"/>
      <c r="O192" s="32"/>
    </row>
    <row r="193" spans="1:15" ht="17.25" customHeight="1" x14ac:dyDescent="0.25">
      <c r="A193" s="58"/>
      <c r="B193" s="76"/>
      <c r="C193" s="32"/>
      <c r="D193" s="3">
        <v>2019</v>
      </c>
      <c r="E193" s="24">
        <f>SUM(F193:I193)</f>
        <v>6000</v>
      </c>
      <c r="F193" s="24">
        <v>360</v>
      </c>
      <c r="G193" s="24">
        <v>5640</v>
      </c>
      <c r="H193" s="24">
        <v>0</v>
      </c>
      <c r="I193" s="24">
        <v>0</v>
      </c>
      <c r="J193" s="40"/>
      <c r="K193" s="41"/>
      <c r="L193" s="41"/>
      <c r="M193" s="41"/>
      <c r="N193" s="42"/>
      <c r="O193" s="32"/>
    </row>
    <row r="194" spans="1:15" ht="15.75" x14ac:dyDescent="0.25">
      <c r="A194" s="59"/>
      <c r="B194" s="77"/>
      <c r="C194" s="33"/>
      <c r="D194" s="3">
        <v>2020</v>
      </c>
      <c r="E194" s="24">
        <f>SUM(F194:I194)</f>
        <v>3000</v>
      </c>
      <c r="F194" s="24">
        <v>180</v>
      </c>
      <c r="G194" s="24">
        <v>2820</v>
      </c>
      <c r="H194" s="24">
        <v>0</v>
      </c>
      <c r="I194" s="24">
        <v>0</v>
      </c>
      <c r="J194" s="43"/>
      <c r="K194" s="44"/>
      <c r="L194" s="44"/>
      <c r="M194" s="44"/>
      <c r="N194" s="45"/>
      <c r="O194" s="33"/>
    </row>
    <row r="195" spans="1:15" s="1" customFormat="1" ht="15.75" customHeight="1" x14ac:dyDescent="0.2">
      <c r="A195" s="131" t="s">
        <v>174</v>
      </c>
      <c r="B195" s="143" t="s">
        <v>281</v>
      </c>
      <c r="C195" s="34" t="s">
        <v>232</v>
      </c>
      <c r="D195" s="14" t="s">
        <v>146</v>
      </c>
      <c r="E195" s="25">
        <f>SUM(E196:E198)+E199</f>
        <v>138093.68</v>
      </c>
      <c r="F195" s="25">
        <f>SUM(F196:F198)+F199</f>
        <v>86088.66</v>
      </c>
      <c r="G195" s="25">
        <f>SUM(G196:G198)+G199</f>
        <v>39400.800000000003</v>
      </c>
      <c r="H195" s="25">
        <f>SUM(H196:H198)+H199</f>
        <v>8316.2199999999993</v>
      </c>
      <c r="I195" s="25">
        <f>SUM(I196:I198)+I199</f>
        <v>4288</v>
      </c>
      <c r="J195" s="146"/>
      <c r="K195" s="147"/>
      <c r="L195" s="147"/>
      <c r="M195" s="147"/>
      <c r="N195" s="148"/>
      <c r="O195" s="34" t="s">
        <v>347</v>
      </c>
    </row>
    <row r="196" spans="1:15" s="1" customFormat="1" ht="15.75" x14ac:dyDescent="0.2">
      <c r="A196" s="132"/>
      <c r="B196" s="144"/>
      <c r="C196" s="35"/>
      <c r="D196" s="14">
        <v>2017</v>
      </c>
      <c r="E196" s="25">
        <f>SUM(F196:I196)</f>
        <v>34000.800000000003</v>
      </c>
      <c r="F196" s="25">
        <f t="shared" ref="F196:I199" si="11">F201+F216+F241</f>
        <v>26737</v>
      </c>
      <c r="G196" s="25">
        <f t="shared" si="11"/>
        <v>35.9</v>
      </c>
      <c r="H196" s="25">
        <f t="shared" si="11"/>
        <v>6155.9</v>
      </c>
      <c r="I196" s="25">
        <f t="shared" si="11"/>
        <v>1072</v>
      </c>
      <c r="J196" s="149"/>
      <c r="K196" s="150"/>
      <c r="L196" s="150"/>
      <c r="M196" s="150"/>
      <c r="N196" s="151"/>
      <c r="O196" s="35"/>
    </row>
    <row r="197" spans="1:15" s="1" customFormat="1" ht="15.75" x14ac:dyDescent="0.2">
      <c r="A197" s="132"/>
      <c r="B197" s="144"/>
      <c r="C197" s="35"/>
      <c r="D197" s="14">
        <v>2018</v>
      </c>
      <c r="E197" s="25">
        <f>SUM(F197:I197)</f>
        <v>69147.5</v>
      </c>
      <c r="F197" s="25">
        <f t="shared" si="11"/>
        <v>50458</v>
      </c>
      <c r="G197" s="25">
        <f t="shared" si="11"/>
        <v>16834.2</v>
      </c>
      <c r="H197" s="25">
        <f t="shared" si="11"/>
        <v>783.3</v>
      </c>
      <c r="I197" s="25">
        <f t="shared" si="11"/>
        <v>1072</v>
      </c>
      <c r="J197" s="149"/>
      <c r="K197" s="150"/>
      <c r="L197" s="150"/>
      <c r="M197" s="150"/>
      <c r="N197" s="151"/>
      <c r="O197" s="35"/>
    </row>
    <row r="198" spans="1:15" s="1" customFormat="1" ht="24" customHeight="1" x14ac:dyDescent="0.2">
      <c r="A198" s="132"/>
      <c r="B198" s="144"/>
      <c r="C198" s="35"/>
      <c r="D198" s="14">
        <v>2019</v>
      </c>
      <c r="E198" s="25">
        <f>SUM(F198:I198)</f>
        <v>4433.6100000000006</v>
      </c>
      <c r="F198" s="25">
        <f t="shared" si="11"/>
        <v>1230.6100000000001</v>
      </c>
      <c r="G198" s="25">
        <f t="shared" si="11"/>
        <v>2131</v>
      </c>
      <c r="H198" s="25">
        <f t="shared" si="11"/>
        <v>0</v>
      </c>
      <c r="I198" s="25">
        <f t="shared" si="11"/>
        <v>1072</v>
      </c>
      <c r="J198" s="149"/>
      <c r="K198" s="150"/>
      <c r="L198" s="150"/>
      <c r="M198" s="150"/>
      <c r="N198" s="151"/>
      <c r="O198" s="35"/>
    </row>
    <row r="199" spans="1:15" s="1" customFormat="1" ht="65.25" customHeight="1" x14ac:dyDescent="0.2">
      <c r="A199" s="133"/>
      <c r="B199" s="145"/>
      <c r="C199" s="36"/>
      <c r="D199" s="14">
        <v>2020</v>
      </c>
      <c r="E199" s="25">
        <f>SUM(F199:I199)</f>
        <v>30511.769999999997</v>
      </c>
      <c r="F199" s="25">
        <f t="shared" si="11"/>
        <v>7663.0499999999993</v>
      </c>
      <c r="G199" s="25">
        <f t="shared" si="11"/>
        <v>20399.699999999997</v>
      </c>
      <c r="H199" s="25">
        <f t="shared" si="11"/>
        <v>1377.02</v>
      </c>
      <c r="I199" s="25">
        <f t="shared" si="11"/>
        <v>1072</v>
      </c>
      <c r="J199" s="152"/>
      <c r="K199" s="153"/>
      <c r="L199" s="153"/>
      <c r="M199" s="153"/>
      <c r="N199" s="154"/>
      <c r="O199" s="36"/>
    </row>
    <row r="200" spans="1:15" s="1" customFormat="1" ht="14.1" customHeight="1" x14ac:dyDescent="0.2">
      <c r="A200" s="131" t="s">
        <v>175</v>
      </c>
      <c r="B200" s="119" t="s">
        <v>214</v>
      </c>
      <c r="C200" s="34" t="s">
        <v>232</v>
      </c>
      <c r="D200" s="14" t="s">
        <v>146</v>
      </c>
      <c r="E200" s="25">
        <f>SUM(E201:E203)+E204</f>
        <v>18083.36</v>
      </c>
      <c r="F200" s="25">
        <f>SUM(F201:F203)+F204</f>
        <v>8170.66</v>
      </c>
      <c r="G200" s="25">
        <f>SUM(G201:G203)+G204</f>
        <v>5624.7000000000007</v>
      </c>
      <c r="H200" s="25">
        <f>SUM(H201:H203)+H204</f>
        <v>0</v>
      </c>
      <c r="I200" s="25">
        <f>SUM(I201:I203)+I204</f>
        <v>4288</v>
      </c>
      <c r="J200" s="122" t="s">
        <v>346</v>
      </c>
      <c r="K200" s="123"/>
      <c r="L200" s="123"/>
      <c r="M200" s="123"/>
      <c r="N200" s="124"/>
      <c r="O200" s="34" t="s">
        <v>344</v>
      </c>
    </row>
    <row r="201" spans="1:15" s="1" customFormat="1" ht="15.75" x14ac:dyDescent="0.2">
      <c r="A201" s="132"/>
      <c r="B201" s="120"/>
      <c r="C201" s="35"/>
      <c r="D201" s="14">
        <v>2017</v>
      </c>
      <c r="E201" s="25">
        <f>SUM(F201:I201)</f>
        <v>4294.8999999999996</v>
      </c>
      <c r="F201" s="25">
        <f t="shared" ref="F201:G204" si="12">F206+F211</f>
        <v>3187</v>
      </c>
      <c r="G201" s="25">
        <f t="shared" si="12"/>
        <v>35.9</v>
      </c>
      <c r="H201" s="25">
        <f t="shared" ref="H201:I204" si="13">H206</f>
        <v>0</v>
      </c>
      <c r="I201" s="25">
        <f t="shared" si="13"/>
        <v>1072</v>
      </c>
      <c r="J201" s="125"/>
      <c r="K201" s="126"/>
      <c r="L201" s="126"/>
      <c r="M201" s="126"/>
      <c r="N201" s="127"/>
      <c r="O201" s="35"/>
    </row>
    <row r="202" spans="1:15" s="1" customFormat="1" ht="15.75" x14ac:dyDescent="0.2">
      <c r="A202" s="132"/>
      <c r="B202" s="120"/>
      <c r="C202" s="35"/>
      <c r="D202" s="14">
        <v>2018</v>
      </c>
      <c r="E202" s="25">
        <f>SUM(F202:I202)</f>
        <v>5663.5</v>
      </c>
      <c r="F202" s="25">
        <f t="shared" si="12"/>
        <v>2957.3</v>
      </c>
      <c r="G202" s="25">
        <f t="shared" si="12"/>
        <v>1634.2</v>
      </c>
      <c r="H202" s="25">
        <f t="shared" si="13"/>
        <v>0</v>
      </c>
      <c r="I202" s="25">
        <f t="shared" si="13"/>
        <v>1072</v>
      </c>
      <c r="J202" s="125"/>
      <c r="K202" s="126"/>
      <c r="L202" s="126"/>
      <c r="M202" s="126"/>
      <c r="N202" s="127"/>
      <c r="O202" s="35"/>
    </row>
    <row r="203" spans="1:15" s="1" customFormat="1" ht="18" customHeight="1" x14ac:dyDescent="0.2">
      <c r="A203" s="132"/>
      <c r="B203" s="120"/>
      <c r="C203" s="35"/>
      <c r="D203" s="14">
        <v>2019</v>
      </c>
      <c r="E203" s="25">
        <f>SUM(F203:I203)</f>
        <v>4433.6100000000006</v>
      </c>
      <c r="F203" s="25">
        <f t="shared" si="12"/>
        <v>1230.6100000000001</v>
      </c>
      <c r="G203" s="25">
        <f t="shared" si="12"/>
        <v>2131</v>
      </c>
      <c r="H203" s="25">
        <f t="shared" si="13"/>
        <v>0</v>
      </c>
      <c r="I203" s="25">
        <f t="shared" si="13"/>
        <v>1072</v>
      </c>
      <c r="J203" s="125"/>
      <c r="K203" s="126"/>
      <c r="L203" s="126"/>
      <c r="M203" s="126"/>
      <c r="N203" s="127"/>
      <c r="O203" s="35"/>
    </row>
    <row r="204" spans="1:15" s="1" customFormat="1" ht="52.5" customHeight="1" x14ac:dyDescent="0.2">
      <c r="A204" s="133"/>
      <c r="B204" s="121"/>
      <c r="C204" s="36"/>
      <c r="D204" s="14">
        <v>2020</v>
      </c>
      <c r="E204" s="25">
        <f>SUM(F204:I204)</f>
        <v>3691.35</v>
      </c>
      <c r="F204" s="25">
        <f t="shared" si="12"/>
        <v>795.75</v>
      </c>
      <c r="G204" s="25">
        <f t="shared" si="12"/>
        <v>1823.6</v>
      </c>
      <c r="H204" s="25">
        <f t="shared" si="13"/>
        <v>0</v>
      </c>
      <c r="I204" s="25">
        <f t="shared" si="13"/>
        <v>1072</v>
      </c>
      <c r="J204" s="128"/>
      <c r="K204" s="129"/>
      <c r="L204" s="129"/>
      <c r="M204" s="129"/>
      <c r="N204" s="130"/>
      <c r="O204" s="36"/>
    </row>
    <row r="205" spans="1:15" s="1" customFormat="1" ht="24" customHeight="1" x14ac:dyDescent="0.2">
      <c r="A205" s="57" t="s">
        <v>176</v>
      </c>
      <c r="B205" s="75" t="s">
        <v>220</v>
      </c>
      <c r="C205" s="31" t="s">
        <v>232</v>
      </c>
      <c r="D205" s="3" t="s">
        <v>146</v>
      </c>
      <c r="E205" s="25">
        <f>SUM(E206:E208)+E209</f>
        <v>14695.449000000001</v>
      </c>
      <c r="F205" s="25">
        <f>SUM(F206:F208)+F209</f>
        <v>4782.7489999999998</v>
      </c>
      <c r="G205" s="25">
        <f>SUM(G206:G208)+G209</f>
        <v>5624.7000000000007</v>
      </c>
      <c r="H205" s="25">
        <f>SUM(H206:H208)+H209</f>
        <v>0</v>
      </c>
      <c r="I205" s="25">
        <f>SUM(I206:I208)+I209</f>
        <v>4288</v>
      </c>
      <c r="J205" s="37" t="s">
        <v>345</v>
      </c>
      <c r="K205" s="38"/>
      <c r="L205" s="38"/>
      <c r="M205" s="38"/>
      <c r="N205" s="39"/>
      <c r="O205" s="31" t="s">
        <v>344</v>
      </c>
    </row>
    <row r="206" spans="1:15" s="1" customFormat="1" ht="15.75" x14ac:dyDescent="0.2">
      <c r="A206" s="58"/>
      <c r="B206" s="76"/>
      <c r="C206" s="32"/>
      <c r="D206" s="3">
        <v>2017</v>
      </c>
      <c r="E206" s="19">
        <f>SUM(F206:I206)</f>
        <v>3607.9</v>
      </c>
      <c r="F206" s="19">
        <v>2500</v>
      </c>
      <c r="G206" s="19">
        <v>35.9</v>
      </c>
      <c r="H206" s="19">
        <v>0</v>
      </c>
      <c r="I206" s="25">
        <v>1072</v>
      </c>
      <c r="J206" s="40"/>
      <c r="K206" s="41"/>
      <c r="L206" s="41"/>
      <c r="M206" s="41"/>
      <c r="N206" s="42"/>
      <c r="O206" s="32"/>
    </row>
    <row r="207" spans="1:15" s="1" customFormat="1" ht="15.75" x14ac:dyDescent="0.2">
      <c r="A207" s="58"/>
      <c r="B207" s="76"/>
      <c r="C207" s="32"/>
      <c r="D207" s="3">
        <v>2018</v>
      </c>
      <c r="E207" s="19">
        <f>SUM(F207:I207)</f>
        <v>3373.69</v>
      </c>
      <c r="F207" s="19">
        <v>667.49</v>
      </c>
      <c r="G207" s="19">
        <v>1634.2</v>
      </c>
      <c r="H207" s="19">
        <v>0</v>
      </c>
      <c r="I207" s="25">
        <v>1072</v>
      </c>
      <c r="J207" s="40"/>
      <c r="K207" s="41"/>
      <c r="L207" s="41"/>
      <c r="M207" s="41"/>
      <c r="N207" s="42"/>
      <c r="O207" s="32"/>
    </row>
    <row r="208" spans="1:15" s="1" customFormat="1" ht="21.75" customHeight="1" x14ac:dyDescent="0.2">
      <c r="A208" s="58"/>
      <c r="B208" s="76"/>
      <c r="C208" s="32"/>
      <c r="D208" s="3">
        <v>2019</v>
      </c>
      <c r="E208" s="19">
        <f>SUM(F208:I208)</f>
        <v>4073.4090000000001</v>
      </c>
      <c r="F208" s="19">
        <v>870.40899999999999</v>
      </c>
      <c r="G208" s="19">
        <v>2131</v>
      </c>
      <c r="H208" s="19">
        <v>0</v>
      </c>
      <c r="I208" s="25">
        <v>1072</v>
      </c>
      <c r="J208" s="40"/>
      <c r="K208" s="41"/>
      <c r="L208" s="41"/>
      <c r="M208" s="41"/>
      <c r="N208" s="42"/>
      <c r="O208" s="32"/>
    </row>
    <row r="209" spans="1:15" s="1" customFormat="1" ht="18" customHeight="1" x14ac:dyDescent="0.2">
      <c r="A209" s="59"/>
      <c r="B209" s="77"/>
      <c r="C209" s="33"/>
      <c r="D209" s="3">
        <v>2020</v>
      </c>
      <c r="E209" s="25">
        <f>SUM(F209:I209)</f>
        <v>3640.45</v>
      </c>
      <c r="F209" s="20">
        <v>744.85</v>
      </c>
      <c r="G209" s="20">
        <v>1823.6</v>
      </c>
      <c r="H209" s="25">
        <f>H214</f>
        <v>0</v>
      </c>
      <c r="I209" s="25">
        <v>1072</v>
      </c>
      <c r="J209" s="43"/>
      <c r="K209" s="44"/>
      <c r="L209" s="44"/>
      <c r="M209" s="44"/>
      <c r="N209" s="45"/>
      <c r="O209" s="33"/>
    </row>
    <row r="210" spans="1:15" s="1" customFormat="1" ht="18" customHeight="1" x14ac:dyDescent="0.2">
      <c r="A210" s="57" t="s">
        <v>219</v>
      </c>
      <c r="B210" s="75" t="s">
        <v>221</v>
      </c>
      <c r="C210" s="31" t="s">
        <v>232</v>
      </c>
      <c r="D210" s="3" t="s">
        <v>146</v>
      </c>
      <c r="E210" s="25">
        <f>SUM(E211:E213)+E214</f>
        <v>3387.9110000000001</v>
      </c>
      <c r="F210" s="25">
        <f>SUM(F211:F213)+F214</f>
        <v>3387.9110000000001</v>
      </c>
      <c r="G210" s="25">
        <f>SUM(G211:G213)+G214</f>
        <v>0</v>
      </c>
      <c r="H210" s="25">
        <f>SUM(H211:H213)+H214</f>
        <v>0</v>
      </c>
      <c r="I210" s="25">
        <f>SUM(I211:I213)+I214</f>
        <v>0</v>
      </c>
      <c r="J210" s="37" t="s">
        <v>345</v>
      </c>
      <c r="K210" s="38"/>
      <c r="L210" s="38"/>
      <c r="M210" s="38"/>
      <c r="N210" s="39"/>
      <c r="O210" s="31" t="s">
        <v>344</v>
      </c>
    </row>
    <row r="211" spans="1:15" s="1" customFormat="1" ht="18" customHeight="1" x14ac:dyDescent="0.2">
      <c r="A211" s="58"/>
      <c r="B211" s="76"/>
      <c r="C211" s="32"/>
      <c r="D211" s="3">
        <v>2017</v>
      </c>
      <c r="E211" s="19">
        <f>SUM(F211:I211)</f>
        <v>687</v>
      </c>
      <c r="F211" s="19">
        <v>687</v>
      </c>
      <c r="G211" s="19">
        <v>0</v>
      </c>
      <c r="H211" s="19">
        <v>0</v>
      </c>
      <c r="I211" s="25">
        <v>0</v>
      </c>
      <c r="J211" s="40"/>
      <c r="K211" s="41"/>
      <c r="L211" s="41"/>
      <c r="M211" s="41"/>
      <c r="N211" s="42"/>
      <c r="O211" s="32"/>
    </row>
    <row r="212" spans="1:15" s="1" customFormat="1" ht="18" customHeight="1" x14ac:dyDescent="0.2">
      <c r="A212" s="58"/>
      <c r="B212" s="76"/>
      <c r="C212" s="32"/>
      <c r="D212" s="3">
        <v>2018</v>
      </c>
      <c r="E212" s="19">
        <f>SUM(F212:I212)</f>
        <v>2289.81</v>
      </c>
      <c r="F212" s="19">
        <v>2289.81</v>
      </c>
      <c r="G212" s="19">
        <v>0</v>
      </c>
      <c r="H212" s="19">
        <v>0</v>
      </c>
      <c r="I212" s="25">
        <v>0</v>
      </c>
      <c r="J212" s="40"/>
      <c r="K212" s="41"/>
      <c r="L212" s="41"/>
      <c r="M212" s="41"/>
      <c r="N212" s="42"/>
      <c r="O212" s="32"/>
    </row>
    <row r="213" spans="1:15" s="1" customFormat="1" ht="18" customHeight="1" x14ac:dyDescent="0.2">
      <c r="A213" s="58"/>
      <c r="B213" s="76"/>
      <c r="C213" s="32"/>
      <c r="D213" s="3">
        <v>2019</v>
      </c>
      <c r="E213" s="19">
        <f>SUM(F213:I213)</f>
        <v>360.20100000000002</v>
      </c>
      <c r="F213" s="19">
        <v>360.20100000000002</v>
      </c>
      <c r="G213" s="19">
        <v>0</v>
      </c>
      <c r="H213" s="19">
        <v>0</v>
      </c>
      <c r="I213" s="25">
        <v>0</v>
      </c>
      <c r="J213" s="40"/>
      <c r="K213" s="41"/>
      <c r="L213" s="41"/>
      <c r="M213" s="41"/>
      <c r="N213" s="42"/>
      <c r="O213" s="32"/>
    </row>
    <row r="214" spans="1:15" s="1" customFormat="1" ht="18" customHeight="1" x14ac:dyDescent="0.2">
      <c r="A214" s="59"/>
      <c r="B214" s="77"/>
      <c r="C214" s="33"/>
      <c r="D214" s="3">
        <v>2020</v>
      </c>
      <c r="E214" s="25">
        <f>SUM(F214:I214)</f>
        <v>50.9</v>
      </c>
      <c r="F214" s="20">
        <v>50.9</v>
      </c>
      <c r="G214" s="25">
        <v>0</v>
      </c>
      <c r="H214" s="25">
        <v>0</v>
      </c>
      <c r="I214" s="25">
        <v>0</v>
      </c>
      <c r="J214" s="43"/>
      <c r="K214" s="44"/>
      <c r="L214" s="44"/>
      <c r="M214" s="44"/>
      <c r="N214" s="45"/>
      <c r="O214" s="33"/>
    </row>
    <row r="215" spans="1:15" s="1" customFormat="1" ht="14.1" customHeight="1" x14ac:dyDescent="0.2">
      <c r="A215" s="176" t="s">
        <v>61</v>
      </c>
      <c r="B215" s="75" t="s">
        <v>62</v>
      </c>
      <c r="C215" s="31" t="s">
        <v>232</v>
      </c>
      <c r="D215" s="3" t="s">
        <v>146</v>
      </c>
      <c r="E215" s="19">
        <f>SUM(E216:E218)+E219</f>
        <v>120010.31999999999</v>
      </c>
      <c r="F215" s="19">
        <f>F216+F217+F218+F219</f>
        <v>77918</v>
      </c>
      <c r="G215" s="19">
        <f>G216+G217+G218+G219</f>
        <v>33776.1</v>
      </c>
      <c r="H215" s="19">
        <f>H216+H217+H218+H219</f>
        <v>8316.2199999999993</v>
      </c>
      <c r="I215" s="25">
        <f>I216+I217+I218+I219</f>
        <v>0</v>
      </c>
      <c r="J215" s="37" t="s">
        <v>343</v>
      </c>
      <c r="K215" s="38"/>
      <c r="L215" s="38"/>
      <c r="M215" s="38"/>
      <c r="N215" s="39"/>
      <c r="O215" s="31" t="s">
        <v>342</v>
      </c>
    </row>
    <row r="216" spans="1:15" s="1" customFormat="1" ht="15.75" x14ac:dyDescent="0.2">
      <c r="A216" s="177"/>
      <c r="B216" s="76"/>
      <c r="C216" s="32"/>
      <c r="D216" s="3">
        <v>2017</v>
      </c>
      <c r="E216" s="19">
        <f>SUM(F216:I216)</f>
        <v>29705.9</v>
      </c>
      <c r="F216" s="19">
        <f>F221+F226+F231+F236</f>
        <v>23550</v>
      </c>
      <c r="G216" s="19">
        <f t="shared" ref="G216:I218" si="14">G221+G226+G231</f>
        <v>0</v>
      </c>
      <c r="H216" s="19">
        <f t="shared" si="14"/>
        <v>6155.9</v>
      </c>
      <c r="I216" s="19">
        <f t="shared" si="14"/>
        <v>0</v>
      </c>
      <c r="J216" s="40"/>
      <c r="K216" s="41"/>
      <c r="L216" s="41"/>
      <c r="M216" s="41"/>
      <c r="N216" s="42"/>
      <c r="O216" s="32"/>
    </row>
    <row r="217" spans="1:15" s="1" customFormat="1" ht="15.75" x14ac:dyDescent="0.2">
      <c r="A217" s="177"/>
      <c r="B217" s="76"/>
      <c r="C217" s="32"/>
      <c r="D217" s="3">
        <v>2018</v>
      </c>
      <c r="E217" s="19">
        <f>SUM(F217:I217)</f>
        <v>63484</v>
      </c>
      <c r="F217" s="19">
        <f>F222+F227+F232</f>
        <v>47500.7</v>
      </c>
      <c r="G217" s="19">
        <f t="shared" si="14"/>
        <v>15200</v>
      </c>
      <c r="H217" s="19">
        <f t="shared" si="14"/>
        <v>783.3</v>
      </c>
      <c r="I217" s="19">
        <f t="shared" si="14"/>
        <v>0</v>
      </c>
      <c r="J217" s="40"/>
      <c r="K217" s="41"/>
      <c r="L217" s="41"/>
      <c r="M217" s="41"/>
      <c r="N217" s="42"/>
      <c r="O217" s="32"/>
    </row>
    <row r="218" spans="1:15" s="1" customFormat="1" ht="15.75" x14ac:dyDescent="0.2">
      <c r="A218" s="177"/>
      <c r="B218" s="76"/>
      <c r="C218" s="32"/>
      <c r="D218" s="3">
        <v>2019</v>
      </c>
      <c r="E218" s="19">
        <f>SUM(F218:I218)</f>
        <v>0</v>
      </c>
      <c r="F218" s="19">
        <f>F223+F228+F233</f>
        <v>0</v>
      </c>
      <c r="G218" s="19">
        <f t="shared" si="14"/>
        <v>0</v>
      </c>
      <c r="H218" s="19">
        <f t="shared" si="14"/>
        <v>0</v>
      </c>
      <c r="I218" s="19">
        <f t="shared" si="14"/>
        <v>0</v>
      </c>
      <c r="J218" s="40"/>
      <c r="K218" s="41"/>
      <c r="L218" s="41"/>
      <c r="M218" s="41"/>
      <c r="N218" s="42"/>
      <c r="O218" s="32"/>
    </row>
    <row r="219" spans="1:15" s="1" customFormat="1" ht="66.75" customHeight="1" x14ac:dyDescent="0.2">
      <c r="A219" s="178"/>
      <c r="B219" s="77"/>
      <c r="C219" s="33"/>
      <c r="D219" s="3">
        <v>2020</v>
      </c>
      <c r="E219" s="19">
        <f>SUM(F219:I219)</f>
        <v>26820.42</v>
      </c>
      <c r="F219" s="19">
        <f>F224+F229+F234+F239</f>
        <v>6867.2999999999993</v>
      </c>
      <c r="G219" s="19">
        <f>G224+G229+G234+G239</f>
        <v>18576.099999999999</v>
      </c>
      <c r="H219" s="19">
        <f>H224+H229+H234+H239</f>
        <v>1377.02</v>
      </c>
      <c r="I219" s="19">
        <f>I224+I229+I234+I239</f>
        <v>0</v>
      </c>
      <c r="J219" s="43"/>
      <c r="K219" s="44"/>
      <c r="L219" s="44"/>
      <c r="M219" s="44"/>
      <c r="N219" s="45"/>
      <c r="O219" s="33"/>
    </row>
    <row r="220" spans="1:15" s="1" customFormat="1" ht="15.75" customHeight="1" x14ac:dyDescent="0.2">
      <c r="A220" s="57" t="s">
        <v>63</v>
      </c>
      <c r="B220" s="75" t="s">
        <v>237</v>
      </c>
      <c r="C220" s="31">
        <v>2017</v>
      </c>
      <c r="D220" s="3" t="s">
        <v>146</v>
      </c>
      <c r="E220" s="19">
        <f>SUM(E221:E223)+E224</f>
        <v>1850</v>
      </c>
      <c r="F220" s="19">
        <f>SUM(F221:F223)+F224</f>
        <v>0</v>
      </c>
      <c r="G220" s="19">
        <f>SUM(G221:G223)+G224</f>
        <v>0</v>
      </c>
      <c r="H220" s="19">
        <f>SUM(H221:H223)+H224</f>
        <v>1850</v>
      </c>
      <c r="I220" s="19">
        <f>SUM(I221:I223)+I224</f>
        <v>0</v>
      </c>
      <c r="J220" s="37" t="s">
        <v>190</v>
      </c>
      <c r="K220" s="38"/>
      <c r="L220" s="38"/>
      <c r="M220" s="38"/>
      <c r="N220" s="39"/>
      <c r="O220" s="31" t="s">
        <v>341</v>
      </c>
    </row>
    <row r="221" spans="1:15" s="1" customFormat="1" ht="15.75" x14ac:dyDescent="0.2">
      <c r="A221" s="58"/>
      <c r="B221" s="76"/>
      <c r="C221" s="32"/>
      <c r="D221" s="3">
        <v>2017</v>
      </c>
      <c r="E221" s="19">
        <f>SUM(F221:I221)</f>
        <v>1850</v>
      </c>
      <c r="F221" s="19">
        <v>0</v>
      </c>
      <c r="G221" s="19">
        <v>0</v>
      </c>
      <c r="H221" s="19">
        <f>250+1600</f>
        <v>1850</v>
      </c>
      <c r="I221" s="19">
        <v>0</v>
      </c>
      <c r="J221" s="40"/>
      <c r="K221" s="41"/>
      <c r="L221" s="41"/>
      <c r="M221" s="41"/>
      <c r="N221" s="42"/>
      <c r="O221" s="32"/>
    </row>
    <row r="222" spans="1:15" s="1" customFormat="1" ht="15.75" x14ac:dyDescent="0.2">
      <c r="A222" s="58"/>
      <c r="B222" s="76"/>
      <c r="C222" s="32"/>
      <c r="D222" s="3">
        <v>2018</v>
      </c>
      <c r="E222" s="19">
        <f>SUM(F222:I222)</f>
        <v>0</v>
      </c>
      <c r="F222" s="19">
        <v>0</v>
      </c>
      <c r="G222" s="19">
        <v>0</v>
      </c>
      <c r="H222" s="19">
        <v>0</v>
      </c>
      <c r="I222" s="19">
        <v>0</v>
      </c>
      <c r="J222" s="40"/>
      <c r="K222" s="41"/>
      <c r="L222" s="41"/>
      <c r="M222" s="41"/>
      <c r="N222" s="42"/>
      <c r="O222" s="32"/>
    </row>
    <row r="223" spans="1:15" s="1" customFormat="1" ht="15.75" x14ac:dyDescent="0.2">
      <c r="A223" s="58"/>
      <c r="B223" s="76"/>
      <c r="C223" s="32"/>
      <c r="D223" s="3">
        <v>2019</v>
      </c>
      <c r="E223" s="19">
        <f>SUM(F223:I223)</f>
        <v>0</v>
      </c>
      <c r="F223" s="19">
        <v>0</v>
      </c>
      <c r="G223" s="19">
        <v>0</v>
      </c>
      <c r="H223" s="19">
        <v>0</v>
      </c>
      <c r="I223" s="19">
        <v>0</v>
      </c>
      <c r="J223" s="40"/>
      <c r="K223" s="41"/>
      <c r="L223" s="41"/>
      <c r="M223" s="41"/>
      <c r="N223" s="42"/>
      <c r="O223" s="32"/>
    </row>
    <row r="224" spans="1:15" s="1" customFormat="1" ht="15.75" x14ac:dyDescent="0.2">
      <c r="A224" s="59"/>
      <c r="B224" s="77"/>
      <c r="C224" s="33"/>
      <c r="D224" s="3">
        <v>2020</v>
      </c>
      <c r="E224" s="19">
        <f>SUM(F224:I224)</f>
        <v>0</v>
      </c>
      <c r="F224" s="19">
        <v>0</v>
      </c>
      <c r="G224" s="19">
        <v>0</v>
      </c>
      <c r="H224" s="19">
        <v>0</v>
      </c>
      <c r="I224" s="19">
        <v>0</v>
      </c>
      <c r="J224" s="43"/>
      <c r="K224" s="44"/>
      <c r="L224" s="44"/>
      <c r="M224" s="44"/>
      <c r="N224" s="45"/>
      <c r="O224" s="33"/>
    </row>
    <row r="225" spans="1:15" s="1" customFormat="1" ht="20.25" customHeight="1" x14ac:dyDescent="0.2">
      <c r="A225" s="57" t="s">
        <v>64</v>
      </c>
      <c r="B225" s="75" t="s">
        <v>136</v>
      </c>
      <c r="C225" s="31" t="s">
        <v>213</v>
      </c>
      <c r="D225" s="3" t="s">
        <v>146</v>
      </c>
      <c r="E225" s="19">
        <f>SUM(E226:E228)+E229</f>
        <v>91039.9</v>
      </c>
      <c r="F225" s="19">
        <f>SUM(F226:F228)+F229</f>
        <v>71050.7</v>
      </c>
      <c r="G225" s="19">
        <f>SUM(G226:G228)+G229</f>
        <v>15200</v>
      </c>
      <c r="H225" s="19">
        <f>SUM(H226:H228)+H229</f>
        <v>4789.2</v>
      </c>
      <c r="I225" s="19">
        <f>SUM(I226:I228)+I229</f>
        <v>0</v>
      </c>
      <c r="J225" s="37" t="s">
        <v>340</v>
      </c>
      <c r="K225" s="38"/>
      <c r="L225" s="38"/>
      <c r="M225" s="38"/>
      <c r="N225" s="39"/>
      <c r="O225" s="31" t="s">
        <v>339</v>
      </c>
    </row>
    <row r="226" spans="1:15" s="1" customFormat="1" ht="20.25" customHeight="1" x14ac:dyDescent="0.2">
      <c r="A226" s="58"/>
      <c r="B226" s="76"/>
      <c r="C226" s="32"/>
      <c r="D226" s="3">
        <v>2017</v>
      </c>
      <c r="E226" s="19">
        <f>SUM(F226:I226)</f>
        <v>27705.9</v>
      </c>
      <c r="F226" s="19">
        <v>23550</v>
      </c>
      <c r="G226" s="19">
        <v>0</v>
      </c>
      <c r="H226" s="19">
        <v>4155.8999999999996</v>
      </c>
      <c r="I226" s="19">
        <v>0</v>
      </c>
      <c r="J226" s="40"/>
      <c r="K226" s="41"/>
      <c r="L226" s="41"/>
      <c r="M226" s="41"/>
      <c r="N226" s="42"/>
      <c r="O226" s="32"/>
    </row>
    <row r="227" spans="1:15" s="1" customFormat="1" ht="20.25" customHeight="1" x14ac:dyDescent="0.2">
      <c r="A227" s="58"/>
      <c r="B227" s="76"/>
      <c r="C227" s="32"/>
      <c r="D227" s="3">
        <v>2018</v>
      </c>
      <c r="E227" s="19">
        <f>SUM(F227:I227)</f>
        <v>63334</v>
      </c>
      <c r="F227" s="19">
        <v>47500.7</v>
      </c>
      <c r="G227" s="19">
        <v>15200</v>
      </c>
      <c r="H227" s="19">
        <v>633.29999999999995</v>
      </c>
      <c r="I227" s="19">
        <v>0</v>
      </c>
      <c r="J227" s="40"/>
      <c r="K227" s="41"/>
      <c r="L227" s="41"/>
      <c r="M227" s="41"/>
      <c r="N227" s="42"/>
      <c r="O227" s="32"/>
    </row>
    <row r="228" spans="1:15" s="1" customFormat="1" ht="20.25" customHeight="1" x14ac:dyDescent="0.2">
      <c r="A228" s="58"/>
      <c r="B228" s="76"/>
      <c r="C228" s="32"/>
      <c r="D228" s="3">
        <v>2019</v>
      </c>
      <c r="E228" s="19">
        <f>SUM(F228:I228)</f>
        <v>0</v>
      </c>
      <c r="F228" s="19">
        <v>0</v>
      </c>
      <c r="G228" s="19">
        <v>0</v>
      </c>
      <c r="H228" s="19">
        <v>0</v>
      </c>
      <c r="I228" s="19">
        <v>0</v>
      </c>
      <c r="J228" s="40"/>
      <c r="K228" s="41"/>
      <c r="L228" s="41"/>
      <c r="M228" s="41"/>
      <c r="N228" s="42"/>
      <c r="O228" s="32"/>
    </row>
    <row r="229" spans="1:15" s="1" customFormat="1" ht="51.75" customHeight="1" x14ac:dyDescent="0.2">
      <c r="A229" s="59"/>
      <c r="B229" s="77"/>
      <c r="C229" s="33"/>
      <c r="D229" s="3">
        <v>2020</v>
      </c>
      <c r="E229" s="19">
        <f>SUM(F229:I229)</f>
        <v>0</v>
      </c>
      <c r="F229" s="19">
        <v>0</v>
      </c>
      <c r="G229" s="19">
        <v>0</v>
      </c>
      <c r="H229" s="19">
        <v>0</v>
      </c>
      <c r="I229" s="19">
        <v>0</v>
      </c>
      <c r="J229" s="43"/>
      <c r="K229" s="44"/>
      <c r="L229" s="44"/>
      <c r="M229" s="44"/>
      <c r="N229" s="45"/>
      <c r="O229" s="33"/>
    </row>
    <row r="230" spans="1:15" s="1" customFormat="1" ht="39" customHeight="1" x14ac:dyDescent="0.2">
      <c r="A230" s="57" t="s">
        <v>65</v>
      </c>
      <c r="B230" s="75" t="s">
        <v>235</v>
      </c>
      <c r="C230" s="31" t="s">
        <v>282</v>
      </c>
      <c r="D230" s="3" t="s">
        <v>146</v>
      </c>
      <c r="E230" s="19">
        <f>SUM(E231:E234)</f>
        <v>300</v>
      </c>
      <c r="F230" s="19">
        <f>SUM(F231:F234)</f>
        <v>0</v>
      </c>
      <c r="G230" s="19">
        <f>SUM(G231:G234)</f>
        <v>0</v>
      </c>
      <c r="H230" s="19">
        <f>SUM(H231:H234)</f>
        <v>300</v>
      </c>
      <c r="I230" s="19">
        <f>SUM(I231:I234)</f>
        <v>0</v>
      </c>
      <c r="J230" s="37" t="s">
        <v>338</v>
      </c>
      <c r="K230" s="38"/>
      <c r="L230" s="38"/>
      <c r="M230" s="38"/>
      <c r="N230" s="39"/>
      <c r="O230" s="31" t="s">
        <v>337</v>
      </c>
    </row>
    <row r="231" spans="1:15" s="1" customFormat="1" ht="15.75" x14ac:dyDescent="0.2">
      <c r="A231" s="58"/>
      <c r="B231" s="76"/>
      <c r="C231" s="32"/>
      <c r="D231" s="3">
        <v>2017</v>
      </c>
      <c r="E231" s="19">
        <f>SUM(F231:I231)</f>
        <v>150</v>
      </c>
      <c r="F231" s="19">
        <v>0</v>
      </c>
      <c r="G231" s="19">
        <v>0</v>
      </c>
      <c r="H231" s="19">
        <v>150</v>
      </c>
      <c r="I231" s="19">
        <v>0</v>
      </c>
      <c r="J231" s="40"/>
      <c r="K231" s="41"/>
      <c r="L231" s="41"/>
      <c r="M231" s="41"/>
      <c r="N231" s="42"/>
      <c r="O231" s="32"/>
    </row>
    <row r="232" spans="1:15" s="1" customFormat="1" ht="15.75" x14ac:dyDescent="0.2">
      <c r="A232" s="58"/>
      <c r="B232" s="76"/>
      <c r="C232" s="32"/>
      <c r="D232" s="3">
        <v>2018</v>
      </c>
      <c r="E232" s="19">
        <f>SUM(F232:I232)</f>
        <v>150</v>
      </c>
      <c r="F232" s="19">
        <v>0</v>
      </c>
      <c r="G232" s="19">
        <v>0</v>
      </c>
      <c r="H232" s="19">
        <v>150</v>
      </c>
      <c r="I232" s="19">
        <v>0</v>
      </c>
      <c r="J232" s="40"/>
      <c r="K232" s="41"/>
      <c r="L232" s="41"/>
      <c r="M232" s="41"/>
      <c r="N232" s="42"/>
      <c r="O232" s="32"/>
    </row>
    <row r="233" spans="1:15" s="1" customFormat="1" ht="15.75" x14ac:dyDescent="0.2">
      <c r="A233" s="58"/>
      <c r="B233" s="76"/>
      <c r="C233" s="32"/>
      <c r="D233" s="3">
        <v>2019</v>
      </c>
      <c r="E233" s="19">
        <f>SUM(F233:I233)</f>
        <v>0</v>
      </c>
      <c r="F233" s="19">
        <v>0</v>
      </c>
      <c r="G233" s="19">
        <v>0</v>
      </c>
      <c r="H233" s="19">
        <v>0</v>
      </c>
      <c r="I233" s="19">
        <v>0</v>
      </c>
      <c r="J233" s="40"/>
      <c r="K233" s="41"/>
      <c r="L233" s="41"/>
      <c r="M233" s="41"/>
      <c r="N233" s="42"/>
      <c r="O233" s="32"/>
    </row>
    <row r="234" spans="1:15" s="1" customFormat="1" ht="15.75" customHeight="1" x14ac:dyDescent="0.2">
      <c r="A234" s="59"/>
      <c r="B234" s="77"/>
      <c r="C234" s="33"/>
      <c r="D234" s="3">
        <v>2020</v>
      </c>
      <c r="E234" s="19">
        <f>SUM(F234:I234)</f>
        <v>0</v>
      </c>
      <c r="F234" s="19">
        <v>0</v>
      </c>
      <c r="G234" s="19">
        <v>0</v>
      </c>
      <c r="H234" s="19">
        <v>0</v>
      </c>
      <c r="I234" s="19">
        <v>0</v>
      </c>
      <c r="J234" s="43"/>
      <c r="K234" s="44"/>
      <c r="L234" s="44"/>
      <c r="M234" s="44"/>
      <c r="N234" s="45"/>
      <c r="O234" s="33"/>
    </row>
    <row r="235" spans="1:15" s="1" customFormat="1" ht="21" customHeight="1" x14ac:dyDescent="0.2">
      <c r="A235" s="57" t="s">
        <v>286</v>
      </c>
      <c r="B235" s="63" t="s">
        <v>285</v>
      </c>
      <c r="C235" s="31">
        <v>2020</v>
      </c>
      <c r="D235" s="3" t="s">
        <v>146</v>
      </c>
      <c r="E235" s="19">
        <f>SUM(E236:E239)</f>
        <v>26820.42</v>
      </c>
      <c r="F235" s="19">
        <f>SUM(F236:F239)</f>
        <v>6867.2999999999993</v>
      </c>
      <c r="G235" s="19">
        <f>SUM(G236:G239)</f>
        <v>18576.099999999999</v>
      </c>
      <c r="H235" s="19">
        <f>SUM(H236:H239)</f>
        <v>1377.02</v>
      </c>
      <c r="I235" s="19">
        <f>SUM(I236:I239)</f>
        <v>0</v>
      </c>
      <c r="J235" s="37" t="s">
        <v>336</v>
      </c>
      <c r="K235" s="38"/>
      <c r="L235" s="38"/>
      <c r="M235" s="38"/>
      <c r="N235" s="39"/>
      <c r="O235" s="31" t="s">
        <v>335</v>
      </c>
    </row>
    <row r="236" spans="1:15" s="1" customFormat="1" ht="21" customHeight="1" x14ac:dyDescent="0.2">
      <c r="A236" s="58"/>
      <c r="B236" s="64"/>
      <c r="C236" s="32"/>
      <c r="D236" s="3">
        <v>2017</v>
      </c>
      <c r="E236" s="19">
        <f>SUM(F236:I236)</f>
        <v>0</v>
      </c>
      <c r="F236" s="19">
        <v>0</v>
      </c>
      <c r="G236" s="19">
        <v>0</v>
      </c>
      <c r="H236" s="19">
        <v>0</v>
      </c>
      <c r="I236" s="19">
        <v>0</v>
      </c>
      <c r="J236" s="40"/>
      <c r="K236" s="41"/>
      <c r="L236" s="41"/>
      <c r="M236" s="41"/>
      <c r="N236" s="42"/>
      <c r="O236" s="32"/>
    </row>
    <row r="237" spans="1:15" s="1" customFormat="1" ht="21" customHeight="1" x14ac:dyDescent="0.2">
      <c r="A237" s="58"/>
      <c r="B237" s="64"/>
      <c r="C237" s="32"/>
      <c r="D237" s="3">
        <v>2018</v>
      </c>
      <c r="E237" s="19">
        <f>SUM(F237:I237)</f>
        <v>0</v>
      </c>
      <c r="F237" s="19">
        <v>0</v>
      </c>
      <c r="G237" s="19">
        <v>0</v>
      </c>
      <c r="H237" s="19">
        <v>0</v>
      </c>
      <c r="I237" s="19">
        <v>0</v>
      </c>
      <c r="J237" s="40"/>
      <c r="K237" s="41"/>
      <c r="L237" s="41"/>
      <c r="M237" s="41"/>
      <c r="N237" s="42"/>
      <c r="O237" s="32"/>
    </row>
    <row r="238" spans="1:15" s="1" customFormat="1" ht="21" customHeight="1" x14ac:dyDescent="0.2">
      <c r="A238" s="58"/>
      <c r="B238" s="64"/>
      <c r="C238" s="32"/>
      <c r="D238" s="3">
        <v>2019</v>
      </c>
      <c r="E238" s="19">
        <f>SUM(F238:I238)</f>
        <v>0</v>
      </c>
      <c r="F238" s="19">
        <v>0</v>
      </c>
      <c r="G238" s="19">
        <v>0</v>
      </c>
      <c r="H238" s="19">
        <v>0</v>
      </c>
      <c r="I238" s="19">
        <v>0</v>
      </c>
      <c r="J238" s="40"/>
      <c r="K238" s="41"/>
      <c r="L238" s="41"/>
      <c r="M238" s="41"/>
      <c r="N238" s="42"/>
      <c r="O238" s="32"/>
    </row>
    <row r="239" spans="1:15" s="1" customFormat="1" ht="21" customHeight="1" x14ac:dyDescent="0.2">
      <c r="A239" s="59"/>
      <c r="B239" s="65"/>
      <c r="C239" s="33"/>
      <c r="D239" s="3">
        <v>2020</v>
      </c>
      <c r="E239" s="19">
        <f>F239+G239+H239+I239</f>
        <v>26820.42</v>
      </c>
      <c r="F239" s="19">
        <v>6867.2999999999993</v>
      </c>
      <c r="G239" s="19">
        <v>18576.099999999999</v>
      </c>
      <c r="H239" s="19">
        <v>1377.02</v>
      </c>
      <c r="I239" s="19">
        <v>0</v>
      </c>
      <c r="J239" s="43"/>
      <c r="K239" s="44"/>
      <c r="L239" s="44"/>
      <c r="M239" s="44"/>
      <c r="N239" s="45"/>
      <c r="O239" s="33"/>
    </row>
    <row r="240" spans="1:15" s="1" customFormat="1" ht="15.75" customHeight="1" x14ac:dyDescent="0.2">
      <c r="A240" s="176" t="s">
        <v>32</v>
      </c>
      <c r="B240" s="75" t="s">
        <v>187</v>
      </c>
      <c r="C240" s="31" t="s">
        <v>232</v>
      </c>
      <c r="D240" s="3" t="s">
        <v>146</v>
      </c>
      <c r="E240" s="19">
        <f>SUM(E241:E244)</f>
        <v>0</v>
      </c>
      <c r="F240" s="19">
        <f>SUM(F241:F244)</f>
        <v>0</v>
      </c>
      <c r="G240" s="19">
        <f>SUM(G241:G244)</f>
        <v>0</v>
      </c>
      <c r="H240" s="19">
        <f>SUM(H241:H244)</f>
        <v>0</v>
      </c>
      <c r="I240" s="19">
        <f>SUM(I241:I244)</f>
        <v>0</v>
      </c>
      <c r="J240" s="37" t="s">
        <v>43</v>
      </c>
      <c r="K240" s="38"/>
      <c r="L240" s="38"/>
      <c r="M240" s="38"/>
      <c r="N240" s="39"/>
      <c r="O240" s="31" t="s">
        <v>333</v>
      </c>
    </row>
    <row r="241" spans="1:15" s="1" customFormat="1" ht="18" customHeight="1" x14ac:dyDescent="0.2">
      <c r="A241" s="177"/>
      <c r="B241" s="76"/>
      <c r="C241" s="32"/>
      <c r="D241" s="3">
        <v>2017</v>
      </c>
      <c r="E241" s="19">
        <f>SUM(F241:I241)</f>
        <v>0</v>
      </c>
      <c r="F241" s="19">
        <v>0</v>
      </c>
      <c r="G241" s="19">
        <v>0</v>
      </c>
      <c r="H241" s="19">
        <v>0</v>
      </c>
      <c r="I241" s="19">
        <v>0</v>
      </c>
      <c r="J241" s="40"/>
      <c r="K241" s="41"/>
      <c r="L241" s="41"/>
      <c r="M241" s="41"/>
      <c r="N241" s="42"/>
      <c r="O241" s="32"/>
    </row>
    <row r="242" spans="1:15" s="1" customFormat="1" ht="18" customHeight="1" x14ac:dyDescent="0.2">
      <c r="A242" s="177"/>
      <c r="B242" s="76"/>
      <c r="C242" s="32"/>
      <c r="D242" s="3">
        <v>2018</v>
      </c>
      <c r="E242" s="19">
        <f>SUM(F242:I242)</f>
        <v>0</v>
      </c>
      <c r="F242" s="19">
        <v>0</v>
      </c>
      <c r="G242" s="19">
        <v>0</v>
      </c>
      <c r="H242" s="19">
        <v>0</v>
      </c>
      <c r="I242" s="19">
        <v>0</v>
      </c>
      <c r="J242" s="40"/>
      <c r="K242" s="41"/>
      <c r="L242" s="41"/>
      <c r="M242" s="41"/>
      <c r="N242" s="42"/>
      <c r="O242" s="32"/>
    </row>
    <row r="243" spans="1:15" s="1" customFormat="1" ht="18" customHeight="1" x14ac:dyDescent="0.2">
      <c r="A243" s="177"/>
      <c r="B243" s="76"/>
      <c r="C243" s="32"/>
      <c r="D243" s="3">
        <v>2019</v>
      </c>
      <c r="E243" s="19">
        <f>SUM(F243:I243)</f>
        <v>0</v>
      </c>
      <c r="F243" s="19">
        <v>0</v>
      </c>
      <c r="G243" s="19">
        <v>0</v>
      </c>
      <c r="H243" s="19">
        <v>0</v>
      </c>
      <c r="I243" s="19">
        <v>0</v>
      </c>
      <c r="J243" s="40"/>
      <c r="K243" s="41"/>
      <c r="L243" s="41"/>
      <c r="M243" s="41"/>
      <c r="N243" s="42"/>
      <c r="O243" s="32"/>
    </row>
    <row r="244" spans="1:15" s="1" customFormat="1" ht="18" customHeight="1" x14ac:dyDescent="0.2">
      <c r="A244" s="177"/>
      <c r="B244" s="77"/>
      <c r="C244" s="33"/>
      <c r="D244" s="3">
        <v>2020</v>
      </c>
      <c r="E244" s="19">
        <f>SUM(F244:I244)</f>
        <v>0</v>
      </c>
      <c r="F244" s="19">
        <v>0</v>
      </c>
      <c r="G244" s="19">
        <v>0</v>
      </c>
      <c r="H244" s="19">
        <v>0</v>
      </c>
      <c r="I244" s="19">
        <v>0</v>
      </c>
      <c r="J244" s="43"/>
      <c r="K244" s="44"/>
      <c r="L244" s="44"/>
      <c r="M244" s="44"/>
      <c r="N244" s="45"/>
      <c r="O244" s="33"/>
    </row>
    <row r="245" spans="1:15" s="1" customFormat="1" ht="12.75" customHeight="1" x14ac:dyDescent="0.2">
      <c r="A245" s="31" t="s">
        <v>135</v>
      </c>
      <c r="B245" s="75" t="s">
        <v>134</v>
      </c>
      <c r="C245" s="31" t="s">
        <v>232</v>
      </c>
      <c r="D245" s="3" t="s">
        <v>146</v>
      </c>
      <c r="E245" s="19">
        <f>SUM(E246:E248)+E249</f>
        <v>0</v>
      </c>
      <c r="F245" s="19">
        <f>SUM(F246:F248)+F249</f>
        <v>0</v>
      </c>
      <c r="G245" s="19">
        <f>SUM(G246:G248)+G249</f>
        <v>0</v>
      </c>
      <c r="H245" s="19">
        <f>SUM(H246:H248)+H249</f>
        <v>0</v>
      </c>
      <c r="I245" s="19">
        <f>SUM(I246:I248)+I249</f>
        <v>0</v>
      </c>
      <c r="J245" s="37" t="s">
        <v>334</v>
      </c>
      <c r="K245" s="38"/>
      <c r="L245" s="38"/>
      <c r="M245" s="38"/>
      <c r="N245" s="39"/>
      <c r="O245" s="31" t="s">
        <v>333</v>
      </c>
    </row>
    <row r="246" spans="1:15" s="1" customFormat="1" ht="15.75" x14ac:dyDescent="0.2">
      <c r="A246" s="32"/>
      <c r="B246" s="76"/>
      <c r="C246" s="32"/>
      <c r="D246" s="3">
        <v>2017</v>
      </c>
      <c r="E246" s="19">
        <f>SUM(F246:I246)</f>
        <v>0</v>
      </c>
      <c r="F246" s="19">
        <v>0</v>
      </c>
      <c r="G246" s="19">
        <v>0</v>
      </c>
      <c r="H246" s="19">
        <v>0</v>
      </c>
      <c r="I246" s="19">
        <v>0</v>
      </c>
      <c r="J246" s="40"/>
      <c r="K246" s="41"/>
      <c r="L246" s="41"/>
      <c r="M246" s="41"/>
      <c r="N246" s="42"/>
      <c r="O246" s="32"/>
    </row>
    <row r="247" spans="1:15" s="1" customFormat="1" ht="15.75" x14ac:dyDescent="0.2">
      <c r="A247" s="32"/>
      <c r="B247" s="76"/>
      <c r="C247" s="32"/>
      <c r="D247" s="3">
        <v>2018</v>
      </c>
      <c r="E247" s="19">
        <f>SUM(F247:I247)</f>
        <v>0</v>
      </c>
      <c r="F247" s="19">
        <v>0</v>
      </c>
      <c r="G247" s="19">
        <v>0</v>
      </c>
      <c r="H247" s="19">
        <v>0</v>
      </c>
      <c r="I247" s="19">
        <v>0</v>
      </c>
      <c r="J247" s="40"/>
      <c r="K247" s="41"/>
      <c r="L247" s="41"/>
      <c r="M247" s="41"/>
      <c r="N247" s="42"/>
      <c r="O247" s="32"/>
    </row>
    <row r="248" spans="1:15" s="1" customFormat="1" ht="24" customHeight="1" x14ac:dyDescent="0.2">
      <c r="A248" s="32"/>
      <c r="B248" s="76"/>
      <c r="C248" s="32"/>
      <c r="D248" s="3">
        <v>2019</v>
      </c>
      <c r="E248" s="19">
        <f>SUM(F248:I248)</f>
        <v>0</v>
      </c>
      <c r="F248" s="19">
        <v>0</v>
      </c>
      <c r="G248" s="19">
        <v>0</v>
      </c>
      <c r="H248" s="19">
        <v>0</v>
      </c>
      <c r="I248" s="19">
        <v>0</v>
      </c>
      <c r="J248" s="40"/>
      <c r="K248" s="41"/>
      <c r="L248" s="41"/>
      <c r="M248" s="41"/>
      <c r="N248" s="42"/>
      <c r="O248" s="32"/>
    </row>
    <row r="249" spans="1:15" s="1" customFormat="1" ht="65.25" customHeight="1" x14ac:dyDescent="0.2">
      <c r="A249" s="33"/>
      <c r="B249" s="77"/>
      <c r="C249" s="33"/>
      <c r="D249" s="3">
        <v>2020</v>
      </c>
      <c r="E249" s="19">
        <f>SUM(F249:I249)</f>
        <v>0</v>
      </c>
      <c r="F249" s="19">
        <v>0</v>
      </c>
      <c r="G249" s="19">
        <v>0</v>
      </c>
      <c r="H249" s="19">
        <v>0</v>
      </c>
      <c r="I249" s="19">
        <v>0</v>
      </c>
      <c r="J249" s="43"/>
      <c r="K249" s="44"/>
      <c r="L249" s="44"/>
      <c r="M249" s="44"/>
      <c r="N249" s="45"/>
      <c r="O249" s="33"/>
    </row>
    <row r="250" spans="1:15" ht="15" customHeight="1" x14ac:dyDescent="0.25">
      <c r="A250" s="47" t="s">
        <v>177</v>
      </c>
      <c r="B250" s="87" t="s">
        <v>178</v>
      </c>
      <c r="C250" s="31" t="s">
        <v>232</v>
      </c>
      <c r="D250" s="3" t="s">
        <v>146</v>
      </c>
      <c r="E250" s="26">
        <f>SUM(E251:E254)</f>
        <v>670170.12300999998</v>
      </c>
      <c r="F250" s="26">
        <f>SUM(F251:F254)</f>
        <v>670170.12300999998</v>
      </c>
      <c r="G250" s="26">
        <f>SUM(G251:G254)</f>
        <v>0</v>
      </c>
      <c r="H250" s="26">
        <f>SUM(H251:H254)</f>
        <v>0</v>
      </c>
      <c r="I250" s="26">
        <f>SUM(I251:I254)</f>
        <v>0</v>
      </c>
      <c r="J250" s="110"/>
      <c r="K250" s="111"/>
      <c r="L250" s="111"/>
      <c r="M250" s="111"/>
      <c r="N250" s="112"/>
      <c r="O250" s="47" t="s">
        <v>179</v>
      </c>
    </row>
    <row r="251" spans="1:15" ht="15" customHeight="1" x14ac:dyDescent="0.25">
      <c r="A251" s="48"/>
      <c r="B251" s="88"/>
      <c r="C251" s="32"/>
      <c r="D251" s="3">
        <v>2017</v>
      </c>
      <c r="E251" s="26">
        <f>SUM(F251:I251)</f>
        <v>158347.32500000001</v>
      </c>
      <c r="F251" s="26">
        <f>F256+F291+F316+F341</f>
        <v>158347.32500000001</v>
      </c>
      <c r="G251" s="26">
        <v>0</v>
      </c>
      <c r="H251" s="26">
        <v>0</v>
      </c>
      <c r="I251" s="26">
        <v>0</v>
      </c>
      <c r="J251" s="113"/>
      <c r="K251" s="114"/>
      <c r="L251" s="114"/>
      <c r="M251" s="114"/>
      <c r="N251" s="115"/>
      <c r="O251" s="48"/>
    </row>
    <row r="252" spans="1:15" ht="15" customHeight="1" x14ac:dyDescent="0.25">
      <c r="A252" s="48"/>
      <c r="B252" s="88"/>
      <c r="C252" s="32"/>
      <c r="D252" s="3">
        <v>2018</v>
      </c>
      <c r="E252" s="26">
        <f>SUM(F252:I252)</f>
        <v>170623.11601</v>
      </c>
      <c r="F252" s="26">
        <f>F257+F292+F317+F342</f>
        <v>170623.11601</v>
      </c>
      <c r="G252" s="26">
        <v>0</v>
      </c>
      <c r="H252" s="26">
        <v>0</v>
      </c>
      <c r="I252" s="26">
        <v>0</v>
      </c>
      <c r="J252" s="113"/>
      <c r="K252" s="114"/>
      <c r="L252" s="114"/>
      <c r="M252" s="114"/>
      <c r="N252" s="115"/>
      <c r="O252" s="48"/>
    </row>
    <row r="253" spans="1:15" ht="15" customHeight="1" x14ac:dyDescent="0.25">
      <c r="A253" s="48"/>
      <c r="B253" s="88"/>
      <c r="C253" s="32"/>
      <c r="D253" s="3">
        <v>2019</v>
      </c>
      <c r="E253" s="26">
        <f>SUM(F253:I253)</f>
        <v>168099.53100000002</v>
      </c>
      <c r="F253" s="26">
        <f>F258+F293+F318+F343</f>
        <v>168099.53100000002</v>
      </c>
      <c r="G253" s="26">
        <v>0</v>
      </c>
      <c r="H253" s="26">
        <v>0</v>
      </c>
      <c r="I253" s="26">
        <v>0</v>
      </c>
      <c r="J253" s="113"/>
      <c r="K253" s="114"/>
      <c r="L253" s="114"/>
      <c r="M253" s="114"/>
      <c r="N253" s="115"/>
      <c r="O253" s="48"/>
    </row>
    <row r="254" spans="1:15" ht="15" customHeight="1" x14ac:dyDescent="0.25">
      <c r="A254" s="49"/>
      <c r="B254" s="89"/>
      <c r="C254" s="33"/>
      <c r="D254" s="3">
        <v>2020</v>
      </c>
      <c r="E254" s="26">
        <f>SUM(F254:I254)</f>
        <v>173100.15100000001</v>
      </c>
      <c r="F254" s="26">
        <f>F259+F294+F319+F344</f>
        <v>173100.15100000001</v>
      </c>
      <c r="G254" s="26">
        <v>0</v>
      </c>
      <c r="H254" s="26">
        <v>0</v>
      </c>
      <c r="I254" s="26">
        <v>0</v>
      </c>
      <c r="J254" s="116"/>
      <c r="K254" s="117"/>
      <c r="L254" s="117"/>
      <c r="M254" s="117"/>
      <c r="N254" s="118"/>
      <c r="O254" s="49"/>
    </row>
    <row r="255" spans="1:15" ht="18.75" customHeight="1" x14ac:dyDescent="0.25">
      <c r="A255" s="47" t="s">
        <v>180</v>
      </c>
      <c r="B255" s="87" t="s">
        <v>110</v>
      </c>
      <c r="C255" s="31" t="s">
        <v>232</v>
      </c>
      <c r="D255" s="3" t="s">
        <v>146</v>
      </c>
      <c r="E255" s="26">
        <f>SUM(E256:E258)</f>
        <v>0</v>
      </c>
      <c r="F255" s="26">
        <f>SUM(F256:F256)</f>
        <v>0</v>
      </c>
      <c r="G255" s="26">
        <f>SUM(G256:G256)</f>
        <v>0</v>
      </c>
      <c r="H255" s="26">
        <f>SUM(H256:H258)</f>
        <v>0</v>
      </c>
      <c r="I255" s="26">
        <f>SUM(I256:I258)</f>
        <v>0</v>
      </c>
      <c r="J255" s="66" t="s">
        <v>182</v>
      </c>
      <c r="K255" s="67"/>
      <c r="L255" s="67"/>
      <c r="M255" s="67"/>
      <c r="N255" s="68"/>
      <c r="O255" s="47" t="s">
        <v>179</v>
      </c>
    </row>
    <row r="256" spans="1:15" ht="15" customHeight="1" x14ac:dyDescent="0.25">
      <c r="A256" s="48"/>
      <c r="B256" s="88"/>
      <c r="C256" s="32"/>
      <c r="D256" s="3">
        <v>2017</v>
      </c>
      <c r="E256" s="26">
        <f>SUM(F256:I256)</f>
        <v>0</v>
      </c>
      <c r="F256" s="26">
        <f>F261+F266+F271+F276+F281+F286</f>
        <v>0</v>
      </c>
      <c r="G256" s="26">
        <v>0</v>
      </c>
      <c r="H256" s="26">
        <v>0</v>
      </c>
      <c r="I256" s="26">
        <v>0</v>
      </c>
      <c r="J256" s="69"/>
      <c r="K256" s="70"/>
      <c r="L256" s="70"/>
      <c r="M256" s="70"/>
      <c r="N256" s="71"/>
      <c r="O256" s="48"/>
    </row>
    <row r="257" spans="1:15" ht="15" customHeight="1" x14ac:dyDescent="0.25">
      <c r="A257" s="48"/>
      <c r="B257" s="88"/>
      <c r="C257" s="32"/>
      <c r="D257" s="3">
        <v>2018</v>
      </c>
      <c r="E257" s="26">
        <f>SUM(F257:I257)</f>
        <v>0</v>
      </c>
      <c r="F257" s="26">
        <f>F262+F267+F272+F277+F282+F287</f>
        <v>0</v>
      </c>
      <c r="G257" s="26">
        <v>0</v>
      </c>
      <c r="H257" s="26">
        <v>0</v>
      </c>
      <c r="I257" s="26">
        <v>0</v>
      </c>
      <c r="J257" s="69"/>
      <c r="K257" s="70"/>
      <c r="L257" s="70"/>
      <c r="M257" s="70"/>
      <c r="N257" s="71"/>
      <c r="O257" s="48"/>
    </row>
    <row r="258" spans="1:15" ht="15" customHeight="1" x14ac:dyDescent="0.25">
      <c r="A258" s="48"/>
      <c r="B258" s="88"/>
      <c r="C258" s="32"/>
      <c r="D258" s="3">
        <v>2019</v>
      </c>
      <c r="E258" s="26">
        <f>SUM(F258:I258)</f>
        <v>0</v>
      </c>
      <c r="F258" s="26">
        <f>F263+F268+F273+F278+F283+F288</f>
        <v>0</v>
      </c>
      <c r="G258" s="26">
        <v>0</v>
      </c>
      <c r="H258" s="26">
        <v>0</v>
      </c>
      <c r="I258" s="26">
        <v>0</v>
      </c>
      <c r="J258" s="69"/>
      <c r="K258" s="70"/>
      <c r="L258" s="70"/>
      <c r="M258" s="70"/>
      <c r="N258" s="71"/>
      <c r="O258" s="48"/>
    </row>
    <row r="259" spans="1:15" ht="15" customHeight="1" x14ac:dyDescent="0.25">
      <c r="A259" s="49"/>
      <c r="B259" s="89"/>
      <c r="C259" s="33"/>
      <c r="D259" s="3">
        <v>2020</v>
      </c>
      <c r="E259" s="26">
        <f>SUM(F259:I259)</f>
        <v>0</v>
      </c>
      <c r="F259" s="26">
        <f>F264+F269+F274+F279+F284+F289</f>
        <v>0</v>
      </c>
      <c r="G259" s="26">
        <v>0</v>
      </c>
      <c r="H259" s="26">
        <v>0</v>
      </c>
      <c r="I259" s="26">
        <v>0</v>
      </c>
      <c r="J259" s="72"/>
      <c r="K259" s="73"/>
      <c r="L259" s="73"/>
      <c r="M259" s="73"/>
      <c r="N259" s="74"/>
      <c r="O259" s="49"/>
    </row>
    <row r="260" spans="1:15" ht="15.75" customHeight="1" x14ac:dyDescent="0.25">
      <c r="A260" s="47" t="s">
        <v>181</v>
      </c>
      <c r="B260" s="87" t="s">
        <v>184</v>
      </c>
      <c r="C260" s="31" t="s">
        <v>232</v>
      </c>
      <c r="D260" s="3" t="s">
        <v>146</v>
      </c>
      <c r="E260" s="26">
        <f>SUM(E261:E263)</f>
        <v>0</v>
      </c>
      <c r="F260" s="26">
        <f>SUM(F261:F263)</f>
        <v>0</v>
      </c>
      <c r="G260" s="26">
        <f>SUM(G261:G263)</f>
        <v>0</v>
      </c>
      <c r="H260" s="26">
        <f>SUM(H261:H263)</f>
        <v>0</v>
      </c>
      <c r="I260" s="26">
        <f>SUM(I261:I263)</f>
        <v>0</v>
      </c>
      <c r="J260" s="66" t="s">
        <v>185</v>
      </c>
      <c r="K260" s="67"/>
      <c r="L260" s="67"/>
      <c r="M260" s="67"/>
      <c r="N260" s="68"/>
      <c r="O260" s="47" t="s">
        <v>179</v>
      </c>
    </row>
    <row r="261" spans="1:15" ht="15" customHeight="1" x14ac:dyDescent="0.25">
      <c r="A261" s="48"/>
      <c r="B261" s="88"/>
      <c r="C261" s="32"/>
      <c r="D261" s="3">
        <v>2017</v>
      </c>
      <c r="E261" s="26">
        <f>SUM(F261:I261)</f>
        <v>0</v>
      </c>
      <c r="F261" s="26">
        <v>0</v>
      </c>
      <c r="G261" s="26">
        <v>0</v>
      </c>
      <c r="H261" s="26">
        <v>0</v>
      </c>
      <c r="I261" s="26">
        <v>0</v>
      </c>
      <c r="J261" s="69"/>
      <c r="K261" s="70"/>
      <c r="L261" s="70"/>
      <c r="M261" s="70"/>
      <c r="N261" s="71"/>
      <c r="O261" s="48"/>
    </row>
    <row r="262" spans="1:15" ht="15" customHeight="1" x14ac:dyDescent="0.25">
      <c r="A262" s="48"/>
      <c r="B262" s="88"/>
      <c r="C262" s="32"/>
      <c r="D262" s="3">
        <v>2018</v>
      </c>
      <c r="E262" s="26">
        <f>SUM(F262:I262)</f>
        <v>0</v>
      </c>
      <c r="F262" s="26">
        <v>0</v>
      </c>
      <c r="G262" s="26">
        <v>0</v>
      </c>
      <c r="H262" s="26">
        <v>0</v>
      </c>
      <c r="I262" s="26">
        <v>0</v>
      </c>
      <c r="J262" s="69"/>
      <c r="K262" s="70"/>
      <c r="L262" s="70"/>
      <c r="M262" s="70"/>
      <c r="N262" s="71"/>
      <c r="O262" s="48"/>
    </row>
    <row r="263" spans="1:15" ht="15" customHeight="1" x14ac:dyDescent="0.25">
      <c r="A263" s="48"/>
      <c r="B263" s="88"/>
      <c r="C263" s="32"/>
      <c r="D263" s="3">
        <v>2019</v>
      </c>
      <c r="E263" s="26">
        <f>SUM(F263:I263)</f>
        <v>0</v>
      </c>
      <c r="F263" s="26">
        <v>0</v>
      </c>
      <c r="G263" s="26">
        <v>0</v>
      </c>
      <c r="H263" s="26">
        <v>0</v>
      </c>
      <c r="I263" s="26">
        <v>0</v>
      </c>
      <c r="J263" s="69"/>
      <c r="K263" s="70"/>
      <c r="L263" s="70"/>
      <c r="M263" s="70"/>
      <c r="N263" s="71"/>
      <c r="O263" s="48"/>
    </row>
    <row r="264" spans="1:15" ht="15" customHeight="1" x14ac:dyDescent="0.25">
      <c r="A264" s="49"/>
      <c r="B264" s="89"/>
      <c r="C264" s="33"/>
      <c r="D264" s="3">
        <v>2020</v>
      </c>
      <c r="E264" s="26">
        <f>SUM(F264:I264)</f>
        <v>0</v>
      </c>
      <c r="F264" s="26">
        <v>0</v>
      </c>
      <c r="G264" s="26">
        <v>0</v>
      </c>
      <c r="H264" s="26">
        <v>0</v>
      </c>
      <c r="I264" s="26">
        <v>0</v>
      </c>
      <c r="J264" s="72"/>
      <c r="K264" s="73"/>
      <c r="L264" s="73"/>
      <c r="M264" s="73"/>
      <c r="N264" s="74"/>
      <c r="O264" s="49"/>
    </row>
    <row r="265" spans="1:15" ht="15.75" customHeight="1" x14ac:dyDescent="0.25">
      <c r="A265" s="47" t="s">
        <v>66</v>
      </c>
      <c r="B265" s="87" t="s">
        <v>194</v>
      </c>
      <c r="C265" s="31" t="s">
        <v>232</v>
      </c>
      <c r="D265" s="3" t="s">
        <v>146</v>
      </c>
      <c r="E265" s="26">
        <f>SUM(E266:E268)</f>
        <v>0</v>
      </c>
      <c r="F265" s="26">
        <f>SUM(F266:F268)</f>
        <v>0</v>
      </c>
      <c r="G265" s="26">
        <f>SUM(G266:G268)</f>
        <v>0</v>
      </c>
      <c r="H265" s="26">
        <f>SUM(H266:H268)</f>
        <v>0</v>
      </c>
      <c r="I265" s="26">
        <f>SUM(I266:I268)</f>
        <v>0</v>
      </c>
      <c r="J265" s="37" t="s">
        <v>332</v>
      </c>
      <c r="K265" s="38"/>
      <c r="L265" s="38"/>
      <c r="M265" s="38"/>
      <c r="N265" s="39"/>
      <c r="O265" s="47" t="s">
        <v>179</v>
      </c>
    </row>
    <row r="266" spans="1:15" ht="15" customHeight="1" x14ac:dyDescent="0.25">
      <c r="A266" s="48"/>
      <c r="B266" s="88"/>
      <c r="C266" s="32"/>
      <c r="D266" s="3">
        <v>2017</v>
      </c>
      <c r="E266" s="26">
        <f>SUM(F266:I266)</f>
        <v>0</v>
      </c>
      <c r="F266" s="26">
        <v>0</v>
      </c>
      <c r="G266" s="26">
        <v>0</v>
      </c>
      <c r="H266" s="26">
        <v>0</v>
      </c>
      <c r="I266" s="26">
        <v>0</v>
      </c>
      <c r="J266" s="40"/>
      <c r="K266" s="41"/>
      <c r="L266" s="41"/>
      <c r="M266" s="41"/>
      <c r="N266" s="42"/>
      <c r="O266" s="48"/>
    </row>
    <row r="267" spans="1:15" ht="15" customHeight="1" x14ac:dyDescent="0.25">
      <c r="A267" s="48"/>
      <c r="B267" s="88"/>
      <c r="C267" s="32"/>
      <c r="D267" s="3">
        <v>2018</v>
      </c>
      <c r="E267" s="26">
        <f>SUM(F267:I267)</f>
        <v>0</v>
      </c>
      <c r="F267" s="26">
        <v>0</v>
      </c>
      <c r="G267" s="26">
        <v>0</v>
      </c>
      <c r="H267" s="26">
        <v>0</v>
      </c>
      <c r="I267" s="26">
        <v>0</v>
      </c>
      <c r="J267" s="40"/>
      <c r="K267" s="41"/>
      <c r="L267" s="41"/>
      <c r="M267" s="41"/>
      <c r="N267" s="42"/>
      <c r="O267" s="48"/>
    </row>
    <row r="268" spans="1:15" ht="15" customHeight="1" x14ac:dyDescent="0.25">
      <c r="A268" s="48"/>
      <c r="B268" s="88"/>
      <c r="C268" s="32"/>
      <c r="D268" s="3">
        <v>2019</v>
      </c>
      <c r="E268" s="26">
        <f>SUM(F268:I268)</f>
        <v>0</v>
      </c>
      <c r="F268" s="26">
        <v>0</v>
      </c>
      <c r="G268" s="26">
        <v>0</v>
      </c>
      <c r="H268" s="26">
        <v>0</v>
      </c>
      <c r="I268" s="26">
        <v>0</v>
      </c>
      <c r="J268" s="40"/>
      <c r="K268" s="41"/>
      <c r="L268" s="41"/>
      <c r="M268" s="41"/>
      <c r="N268" s="42"/>
      <c r="O268" s="48"/>
    </row>
    <row r="269" spans="1:15" ht="15" customHeight="1" x14ac:dyDescent="0.25">
      <c r="A269" s="49"/>
      <c r="B269" s="89"/>
      <c r="C269" s="33"/>
      <c r="D269" s="3">
        <v>2020</v>
      </c>
      <c r="E269" s="26">
        <f>SUM(F269:I269)</f>
        <v>0</v>
      </c>
      <c r="F269" s="26">
        <v>0</v>
      </c>
      <c r="G269" s="26">
        <v>0</v>
      </c>
      <c r="H269" s="26">
        <v>0</v>
      </c>
      <c r="I269" s="26">
        <v>0</v>
      </c>
      <c r="J269" s="43"/>
      <c r="K269" s="44"/>
      <c r="L269" s="44"/>
      <c r="M269" s="44"/>
      <c r="N269" s="45"/>
      <c r="O269" s="49"/>
    </row>
    <row r="270" spans="1:15" ht="15.75" customHeight="1" x14ac:dyDescent="0.25">
      <c r="A270" s="47" t="s">
        <v>67</v>
      </c>
      <c r="B270" s="87" t="s">
        <v>195</v>
      </c>
      <c r="C270" s="31" t="s">
        <v>232</v>
      </c>
      <c r="D270" s="3" t="s">
        <v>146</v>
      </c>
      <c r="E270" s="26">
        <f>SUM(E271:E273)</f>
        <v>0</v>
      </c>
      <c r="F270" s="26">
        <f>SUM(F271:F273)</f>
        <v>0</v>
      </c>
      <c r="G270" s="26">
        <f>SUM(G271:G273)</f>
        <v>0</v>
      </c>
      <c r="H270" s="26">
        <f>SUM(H271:H273)</f>
        <v>0</v>
      </c>
      <c r="I270" s="26">
        <f>SUM(I271:I273)</f>
        <v>0</v>
      </c>
      <c r="J270" s="37" t="s">
        <v>196</v>
      </c>
      <c r="K270" s="38"/>
      <c r="L270" s="38"/>
      <c r="M270" s="38"/>
      <c r="N270" s="39"/>
      <c r="O270" s="47" t="s">
        <v>179</v>
      </c>
    </row>
    <row r="271" spans="1:15" ht="15" customHeight="1" x14ac:dyDescent="0.25">
      <c r="A271" s="48"/>
      <c r="B271" s="88"/>
      <c r="C271" s="32"/>
      <c r="D271" s="3">
        <v>2017</v>
      </c>
      <c r="E271" s="26">
        <f>SUM(F271:I271)</f>
        <v>0</v>
      </c>
      <c r="F271" s="26">
        <v>0</v>
      </c>
      <c r="G271" s="26">
        <v>0</v>
      </c>
      <c r="H271" s="26">
        <v>0</v>
      </c>
      <c r="I271" s="26">
        <v>0</v>
      </c>
      <c r="J271" s="40"/>
      <c r="K271" s="41"/>
      <c r="L271" s="41"/>
      <c r="M271" s="41"/>
      <c r="N271" s="42"/>
      <c r="O271" s="48"/>
    </row>
    <row r="272" spans="1:15" ht="15" customHeight="1" x14ac:dyDescent="0.25">
      <c r="A272" s="48"/>
      <c r="B272" s="88"/>
      <c r="C272" s="32"/>
      <c r="D272" s="3">
        <v>2018</v>
      </c>
      <c r="E272" s="26">
        <f>SUM(F272:I272)</f>
        <v>0</v>
      </c>
      <c r="F272" s="26">
        <v>0</v>
      </c>
      <c r="G272" s="26">
        <v>0</v>
      </c>
      <c r="H272" s="26">
        <v>0</v>
      </c>
      <c r="I272" s="26">
        <v>0</v>
      </c>
      <c r="J272" s="40"/>
      <c r="K272" s="41"/>
      <c r="L272" s="41"/>
      <c r="M272" s="41"/>
      <c r="N272" s="42"/>
      <c r="O272" s="48"/>
    </row>
    <row r="273" spans="1:15" ht="19.5" customHeight="1" x14ac:dyDescent="0.25">
      <c r="A273" s="48"/>
      <c r="B273" s="88"/>
      <c r="C273" s="32"/>
      <c r="D273" s="3">
        <v>2019</v>
      </c>
      <c r="E273" s="26">
        <f>SUM(F273:I273)</f>
        <v>0</v>
      </c>
      <c r="F273" s="26">
        <v>0</v>
      </c>
      <c r="G273" s="26">
        <v>0</v>
      </c>
      <c r="H273" s="26">
        <v>0</v>
      </c>
      <c r="I273" s="26">
        <v>0</v>
      </c>
      <c r="J273" s="40"/>
      <c r="K273" s="41"/>
      <c r="L273" s="41"/>
      <c r="M273" s="41"/>
      <c r="N273" s="42"/>
      <c r="O273" s="48"/>
    </row>
    <row r="274" spans="1:15" ht="19.5" customHeight="1" x14ac:dyDescent="0.25">
      <c r="A274" s="49"/>
      <c r="B274" s="89"/>
      <c r="C274" s="33"/>
      <c r="D274" s="3">
        <v>2020</v>
      </c>
      <c r="E274" s="26">
        <f>SUM(F274:I274)</f>
        <v>0</v>
      </c>
      <c r="F274" s="26">
        <v>0</v>
      </c>
      <c r="G274" s="26">
        <v>0</v>
      </c>
      <c r="H274" s="26">
        <v>0</v>
      </c>
      <c r="I274" s="26">
        <v>0</v>
      </c>
      <c r="J274" s="43"/>
      <c r="K274" s="44"/>
      <c r="L274" s="44"/>
      <c r="M274" s="44"/>
      <c r="N274" s="45"/>
      <c r="O274" s="49"/>
    </row>
    <row r="275" spans="1:15" ht="15.75" customHeight="1" x14ac:dyDescent="0.25">
      <c r="A275" s="47" t="s">
        <v>68</v>
      </c>
      <c r="B275" s="87" t="s">
        <v>197</v>
      </c>
      <c r="C275" s="31" t="s">
        <v>232</v>
      </c>
      <c r="D275" s="3" t="s">
        <v>146</v>
      </c>
      <c r="E275" s="26">
        <f>SUM(E276:E278)</f>
        <v>0</v>
      </c>
      <c r="F275" s="26">
        <f>SUM(F276:F278)</f>
        <v>0</v>
      </c>
      <c r="G275" s="26">
        <f>SUM(G276:G278)</f>
        <v>0</v>
      </c>
      <c r="H275" s="26">
        <f>SUM(H276:H278)</f>
        <v>0</v>
      </c>
      <c r="I275" s="26">
        <f>SUM(I276:I278)</f>
        <v>0</v>
      </c>
      <c r="J275" s="37" t="s">
        <v>198</v>
      </c>
      <c r="K275" s="38"/>
      <c r="L275" s="38"/>
      <c r="M275" s="38"/>
      <c r="N275" s="39"/>
      <c r="O275" s="47" t="s">
        <v>179</v>
      </c>
    </row>
    <row r="276" spans="1:15" ht="15" customHeight="1" x14ac:dyDescent="0.25">
      <c r="A276" s="48"/>
      <c r="B276" s="88"/>
      <c r="C276" s="32"/>
      <c r="D276" s="3">
        <v>2017</v>
      </c>
      <c r="E276" s="26">
        <f>SUM(F276:I276)</f>
        <v>0</v>
      </c>
      <c r="F276" s="26">
        <v>0</v>
      </c>
      <c r="G276" s="26">
        <v>0</v>
      </c>
      <c r="H276" s="26">
        <v>0</v>
      </c>
      <c r="I276" s="26">
        <v>0</v>
      </c>
      <c r="J276" s="40"/>
      <c r="K276" s="41"/>
      <c r="L276" s="41"/>
      <c r="M276" s="41"/>
      <c r="N276" s="42"/>
      <c r="O276" s="48"/>
    </row>
    <row r="277" spans="1:15" ht="15" customHeight="1" x14ac:dyDescent="0.25">
      <c r="A277" s="48"/>
      <c r="B277" s="88"/>
      <c r="C277" s="32"/>
      <c r="D277" s="3">
        <v>2018</v>
      </c>
      <c r="E277" s="26">
        <f>SUM(F277:I277)</f>
        <v>0</v>
      </c>
      <c r="F277" s="26">
        <v>0</v>
      </c>
      <c r="G277" s="26">
        <v>0</v>
      </c>
      <c r="H277" s="26">
        <v>0</v>
      </c>
      <c r="I277" s="26">
        <v>0</v>
      </c>
      <c r="J277" s="40"/>
      <c r="K277" s="41"/>
      <c r="L277" s="41"/>
      <c r="M277" s="41"/>
      <c r="N277" s="42"/>
      <c r="O277" s="48"/>
    </row>
    <row r="278" spans="1:15" ht="20.25" customHeight="1" x14ac:dyDescent="0.25">
      <c r="A278" s="48"/>
      <c r="B278" s="88"/>
      <c r="C278" s="32"/>
      <c r="D278" s="3">
        <v>2019</v>
      </c>
      <c r="E278" s="26">
        <f>SUM(F278:I278)</f>
        <v>0</v>
      </c>
      <c r="F278" s="26">
        <v>0</v>
      </c>
      <c r="G278" s="26">
        <v>0</v>
      </c>
      <c r="H278" s="26">
        <v>0</v>
      </c>
      <c r="I278" s="26">
        <v>0</v>
      </c>
      <c r="J278" s="40"/>
      <c r="K278" s="41"/>
      <c r="L278" s="41"/>
      <c r="M278" s="41"/>
      <c r="N278" s="42"/>
      <c r="O278" s="48"/>
    </row>
    <row r="279" spans="1:15" ht="56.25" customHeight="1" x14ac:dyDescent="0.25">
      <c r="A279" s="49"/>
      <c r="B279" s="89"/>
      <c r="C279" s="33"/>
      <c r="D279" s="3">
        <v>2020</v>
      </c>
      <c r="E279" s="26">
        <f>SUM(F279:I279)</f>
        <v>0</v>
      </c>
      <c r="F279" s="26">
        <v>0</v>
      </c>
      <c r="G279" s="26">
        <v>0</v>
      </c>
      <c r="H279" s="26">
        <v>0</v>
      </c>
      <c r="I279" s="26">
        <v>0</v>
      </c>
      <c r="J279" s="43"/>
      <c r="K279" s="44"/>
      <c r="L279" s="44"/>
      <c r="M279" s="44"/>
      <c r="N279" s="45"/>
      <c r="O279" s="49"/>
    </row>
    <row r="280" spans="1:15" ht="23.25" customHeight="1" x14ac:dyDescent="0.25">
      <c r="A280" s="47" t="s">
        <v>69</v>
      </c>
      <c r="B280" s="107" t="s">
        <v>199</v>
      </c>
      <c r="C280" s="31" t="s">
        <v>232</v>
      </c>
      <c r="D280" s="3" t="s">
        <v>146</v>
      </c>
      <c r="E280" s="26">
        <f>SUM(E281:E283)</f>
        <v>0</v>
      </c>
      <c r="F280" s="26">
        <f>SUM(F281:F283)</f>
        <v>0</v>
      </c>
      <c r="G280" s="26">
        <f>SUM(G281:G283)</f>
        <v>0</v>
      </c>
      <c r="H280" s="26">
        <f>SUM(H281:H283)</f>
        <v>0</v>
      </c>
      <c r="I280" s="26">
        <f>SUM(I281:I283)</f>
        <v>0</v>
      </c>
      <c r="J280" s="37" t="s">
        <v>200</v>
      </c>
      <c r="K280" s="38"/>
      <c r="L280" s="38"/>
      <c r="M280" s="38"/>
      <c r="N280" s="39"/>
      <c r="O280" s="47" t="s">
        <v>179</v>
      </c>
    </row>
    <row r="281" spans="1:15" ht="15" customHeight="1" x14ac:dyDescent="0.25">
      <c r="A281" s="48"/>
      <c r="B281" s="108"/>
      <c r="C281" s="32"/>
      <c r="D281" s="3">
        <v>2017</v>
      </c>
      <c r="E281" s="26">
        <f>SUM(F281:I281)</f>
        <v>0</v>
      </c>
      <c r="F281" s="26">
        <v>0</v>
      </c>
      <c r="G281" s="26">
        <v>0</v>
      </c>
      <c r="H281" s="26">
        <v>0</v>
      </c>
      <c r="I281" s="26">
        <v>0</v>
      </c>
      <c r="J281" s="40"/>
      <c r="K281" s="41"/>
      <c r="L281" s="41"/>
      <c r="M281" s="41"/>
      <c r="N281" s="42"/>
      <c r="O281" s="48"/>
    </row>
    <row r="282" spans="1:15" ht="15" customHeight="1" x14ac:dyDescent="0.25">
      <c r="A282" s="48"/>
      <c r="B282" s="108"/>
      <c r="C282" s="32"/>
      <c r="D282" s="3">
        <v>2018</v>
      </c>
      <c r="E282" s="26">
        <f>SUM(F282:I282)</f>
        <v>0</v>
      </c>
      <c r="F282" s="26">
        <v>0</v>
      </c>
      <c r="G282" s="26">
        <v>0</v>
      </c>
      <c r="H282" s="26">
        <v>0</v>
      </c>
      <c r="I282" s="26">
        <v>0</v>
      </c>
      <c r="J282" s="40"/>
      <c r="K282" s="41"/>
      <c r="L282" s="41"/>
      <c r="M282" s="41"/>
      <c r="N282" s="42"/>
      <c r="O282" s="48"/>
    </row>
    <row r="283" spans="1:15" ht="15" customHeight="1" x14ac:dyDescent="0.25">
      <c r="A283" s="48"/>
      <c r="B283" s="108"/>
      <c r="C283" s="32"/>
      <c r="D283" s="3">
        <v>2019</v>
      </c>
      <c r="E283" s="26">
        <f>SUM(F283:I283)</f>
        <v>0</v>
      </c>
      <c r="F283" s="26">
        <v>0</v>
      </c>
      <c r="G283" s="26">
        <v>0</v>
      </c>
      <c r="H283" s="26">
        <v>0</v>
      </c>
      <c r="I283" s="26">
        <v>0</v>
      </c>
      <c r="J283" s="40"/>
      <c r="K283" s="41"/>
      <c r="L283" s="41"/>
      <c r="M283" s="41"/>
      <c r="N283" s="42"/>
      <c r="O283" s="48"/>
    </row>
    <row r="284" spans="1:15" ht="25.5" customHeight="1" x14ac:dyDescent="0.25">
      <c r="A284" s="49"/>
      <c r="B284" s="109"/>
      <c r="C284" s="33"/>
      <c r="D284" s="3">
        <v>2020</v>
      </c>
      <c r="E284" s="26">
        <f>SUM(F284:I284)</f>
        <v>0</v>
      </c>
      <c r="F284" s="26">
        <v>0</v>
      </c>
      <c r="G284" s="26">
        <v>0</v>
      </c>
      <c r="H284" s="26">
        <v>0</v>
      </c>
      <c r="I284" s="26">
        <v>0</v>
      </c>
      <c r="J284" s="43"/>
      <c r="K284" s="44"/>
      <c r="L284" s="44"/>
      <c r="M284" s="44"/>
      <c r="N284" s="45"/>
      <c r="O284" s="49"/>
    </row>
    <row r="285" spans="1:15" ht="18" customHeight="1" x14ac:dyDescent="0.25">
      <c r="A285" s="47" t="s">
        <v>70</v>
      </c>
      <c r="B285" s="87" t="s">
        <v>201</v>
      </c>
      <c r="C285" s="31" t="s">
        <v>232</v>
      </c>
      <c r="D285" s="3" t="s">
        <v>146</v>
      </c>
      <c r="E285" s="26">
        <f>SUM(E286:E288)</f>
        <v>0</v>
      </c>
      <c r="F285" s="26">
        <f>SUM(F286:F288)</f>
        <v>0</v>
      </c>
      <c r="G285" s="26">
        <f>SUM(G286:G288)</f>
        <v>0</v>
      </c>
      <c r="H285" s="26">
        <f>SUM(H286:H288)</f>
        <v>0</v>
      </c>
      <c r="I285" s="26">
        <f>SUM(I286:I288)</f>
        <v>0</v>
      </c>
      <c r="J285" s="37" t="s">
        <v>202</v>
      </c>
      <c r="K285" s="38"/>
      <c r="L285" s="38"/>
      <c r="M285" s="38"/>
      <c r="N285" s="39"/>
      <c r="O285" s="47" t="s">
        <v>179</v>
      </c>
    </row>
    <row r="286" spans="1:15" ht="18" customHeight="1" x14ac:dyDescent="0.25">
      <c r="A286" s="48"/>
      <c r="B286" s="88"/>
      <c r="C286" s="32"/>
      <c r="D286" s="3">
        <v>2017</v>
      </c>
      <c r="E286" s="26">
        <f>SUM(F286:I286)</f>
        <v>0</v>
      </c>
      <c r="F286" s="26">
        <v>0</v>
      </c>
      <c r="G286" s="26">
        <v>0</v>
      </c>
      <c r="H286" s="26">
        <v>0</v>
      </c>
      <c r="I286" s="26">
        <v>0</v>
      </c>
      <c r="J286" s="40"/>
      <c r="K286" s="41"/>
      <c r="L286" s="41"/>
      <c r="M286" s="41"/>
      <c r="N286" s="42"/>
      <c r="O286" s="48"/>
    </row>
    <row r="287" spans="1:15" ht="18" customHeight="1" x14ac:dyDescent="0.25">
      <c r="A287" s="48"/>
      <c r="B287" s="88"/>
      <c r="C287" s="32"/>
      <c r="D287" s="3">
        <v>2018</v>
      </c>
      <c r="E287" s="26">
        <f>SUM(F287:I287)</f>
        <v>0</v>
      </c>
      <c r="F287" s="26">
        <v>0</v>
      </c>
      <c r="G287" s="26">
        <v>0</v>
      </c>
      <c r="H287" s="26">
        <v>0</v>
      </c>
      <c r="I287" s="26">
        <v>0</v>
      </c>
      <c r="J287" s="40"/>
      <c r="K287" s="41"/>
      <c r="L287" s="41"/>
      <c r="M287" s="41"/>
      <c r="N287" s="42"/>
      <c r="O287" s="48"/>
    </row>
    <row r="288" spans="1:15" ht="18" customHeight="1" x14ac:dyDescent="0.25">
      <c r="A288" s="48"/>
      <c r="B288" s="88"/>
      <c r="C288" s="32"/>
      <c r="D288" s="3">
        <v>2019</v>
      </c>
      <c r="E288" s="26">
        <f>SUM(F288:I288)</f>
        <v>0</v>
      </c>
      <c r="F288" s="26">
        <v>0</v>
      </c>
      <c r="G288" s="26">
        <v>0</v>
      </c>
      <c r="H288" s="26">
        <v>0</v>
      </c>
      <c r="I288" s="26">
        <v>0</v>
      </c>
      <c r="J288" s="40"/>
      <c r="K288" s="41"/>
      <c r="L288" s="41"/>
      <c r="M288" s="41"/>
      <c r="N288" s="42"/>
      <c r="O288" s="48"/>
    </row>
    <row r="289" spans="1:15" ht="18" customHeight="1" x14ac:dyDescent="0.25">
      <c r="A289" s="49"/>
      <c r="B289" s="89"/>
      <c r="C289" s="33"/>
      <c r="D289" s="3">
        <v>2020</v>
      </c>
      <c r="E289" s="26">
        <f>SUM(F289:I289)</f>
        <v>0</v>
      </c>
      <c r="F289" s="26">
        <v>0</v>
      </c>
      <c r="G289" s="26">
        <v>0</v>
      </c>
      <c r="H289" s="26">
        <v>0</v>
      </c>
      <c r="I289" s="26">
        <v>0</v>
      </c>
      <c r="J289" s="43"/>
      <c r="K289" s="44"/>
      <c r="L289" s="44"/>
      <c r="M289" s="44"/>
      <c r="N289" s="45"/>
      <c r="O289" s="49"/>
    </row>
    <row r="290" spans="1:15" ht="42.75" customHeight="1" x14ac:dyDescent="0.25">
      <c r="A290" s="47" t="s">
        <v>203</v>
      </c>
      <c r="B290" s="87" t="s">
        <v>112</v>
      </c>
      <c r="C290" s="31" t="s">
        <v>232</v>
      </c>
      <c r="D290" s="3" t="s">
        <v>146</v>
      </c>
      <c r="E290" s="26">
        <f>SUM(E291:E294)</f>
        <v>448468.07656000002</v>
      </c>
      <c r="F290" s="26">
        <f>SUM(F291:F294)</f>
        <v>448468.07656000002</v>
      </c>
      <c r="G290" s="26">
        <f>SUM(G291:G294)</f>
        <v>0</v>
      </c>
      <c r="H290" s="26">
        <f>SUM(H291:H294)</f>
        <v>0</v>
      </c>
      <c r="I290" s="26">
        <f>SUM(I291:I294)</f>
        <v>0</v>
      </c>
      <c r="J290" s="66" t="s">
        <v>331</v>
      </c>
      <c r="K290" s="67"/>
      <c r="L290" s="67"/>
      <c r="M290" s="67"/>
      <c r="N290" s="68"/>
      <c r="O290" s="47" t="s">
        <v>204</v>
      </c>
    </row>
    <row r="291" spans="1:15" ht="42.75" customHeight="1" x14ac:dyDescent="0.25">
      <c r="A291" s="48"/>
      <c r="B291" s="88"/>
      <c r="C291" s="32"/>
      <c r="D291" s="3">
        <v>2017</v>
      </c>
      <c r="E291" s="26">
        <f>SUM(F291:I291)</f>
        <v>103848.553</v>
      </c>
      <c r="F291" s="26">
        <f>F296+F301+F306+F311</f>
        <v>103848.553</v>
      </c>
      <c r="G291" s="26">
        <v>0</v>
      </c>
      <c r="H291" s="26">
        <v>0</v>
      </c>
      <c r="I291" s="26">
        <v>0</v>
      </c>
      <c r="J291" s="69"/>
      <c r="K291" s="70"/>
      <c r="L291" s="70"/>
      <c r="M291" s="70"/>
      <c r="N291" s="71"/>
      <c r="O291" s="48"/>
    </row>
    <row r="292" spans="1:15" ht="42.75" customHeight="1" x14ac:dyDescent="0.25">
      <c r="A292" s="48"/>
      <c r="B292" s="88"/>
      <c r="C292" s="32"/>
      <c r="D292" s="3">
        <v>2018</v>
      </c>
      <c r="E292" s="26">
        <f>SUM(F292:I292)</f>
        <v>113904.71656</v>
      </c>
      <c r="F292" s="26">
        <f>F297+F302+F307+F312</f>
        <v>113904.71656</v>
      </c>
      <c r="G292" s="26">
        <v>0</v>
      </c>
      <c r="H292" s="26">
        <v>0</v>
      </c>
      <c r="I292" s="26">
        <v>0</v>
      </c>
      <c r="J292" s="69"/>
      <c r="K292" s="70"/>
      <c r="L292" s="70"/>
      <c r="M292" s="70"/>
      <c r="N292" s="71"/>
      <c r="O292" s="48"/>
    </row>
    <row r="293" spans="1:15" ht="42.75" customHeight="1" x14ac:dyDescent="0.25">
      <c r="A293" s="48"/>
      <c r="B293" s="88"/>
      <c r="C293" s="32"/>
      <c r="D293" s="3">
        <v>2019</v>
      </c>
      <c r="E293" s="26">
        <f>SUM(F293:I293)</f>
        <v>113825.64600000001</v>
      </c>
      <c r="F293" s="26">
        <f>F298+F303+F308+F313</f>
        <v>113825.64600000001</v>
      </c>
      <c r="G293" s="26">
        <v>0</v>
      </c>
      <c r="H293" s="26">
        <v>0</v>
      </c>
      <c r="I293" s="26">
        <v>0</v>
      </c>
      <c r="J293" s="69"/>
      <c r="K293" s="70"/>
      <c r="L293" s="70"/>
      <c r="M293" s="70"/>
      <c r="N293" s="71"/>
      <c r="O293" s="48"/>
    </row>
    <row r="294" spans="1:15" ht="42.75" customHeight="1" x14ac:dyDescent="0.25">
      <c r="A294" s="49"/>
      <c r="B294" s="89"/>
      <c r="C294" s="33"/>
      <c r="D294" s="3">
        <v>2020</v>
      </c>
      <c r="E294" s="26">
        <f>SUM(F294:I294)</f>
        <v>116889.16100000001</v>
      </c>
      <c r="F294" s="26">
        <f>F299+F304+F309+F314</f>
        <v>116889.16100000001</v>
      </c>
      <c r="G294" s="26">
        <v>0</v>
      </c>
      <c r="H294" s="26">
        <v>0</v>
      </c>
      <c r="I294" s="26">
        <v>0</v>
      </c>
      <c r="J294" s="72"/>
      <c r="K294" s="73"/>
      <c r="L294" s="73"/>
      <c r="M294" s="73"/>
      <c r="N294" s="74"/>
      <c r="O294" s="49"/>
    </row>
    <row r="295" spans="1:15" ht="21.75" customHeight="1" x14ac:dyDescent="0.25">
      <c r="A295" s="47" t="s">
        <v>205</v>
      </c>
      <c r="B295" s="87" t="s">
        <v>206</v>
      </c>
      <c r="C295" s="31" t="s">
        <v>232</v>
      </c>
      <c r="D295" s="3" t="s">
        <v>146</v>
      </c>
      <c r="E295" s="26">
        <f>SUM(E296:E299)</f>
        <v>1735.0329999999999</v>
      </c>
      <c r="F295" s="26">
        <f>SUM(F296:F299)</f>
        <v>1735.0329999999999</v>
      </c>
      <c r="G295" s="26">
        <f>SUM(G296:G298)</f>
        <v>0</v>
      </c>
      <c r="H295" s="26">
        <f>SUM(H296:H298)</f>
        <v>0</v>
      </c>
      <c r="I295" s="26">
        <f>SUM(I296:I298)</f>
        <v>0</v>
      </c>
      <c r="J295" s="66" t="s">
        <v>207</v>
      </c>
      <c r="K295" s="67"/>
      <c r="L295" s="67"/>
      <c r="M295" s="67"/>
      <c r="N295" s="68"/>
      <c r="O295" s="47" t="s">
        <v>204</v>
      </c>
    </row>
    <row r="296" spans="1:15" ht="15" customHeight="1" x14ac:dyDescent="0.25">
      <c r="A296" s="48"/>
      <c r="B296" s="88"/>
      <c r="C296" s="32"/>
      <c r="D296" s="3">
        <v>2017</v>
      </c>
      <c r="E296" s="26">
        <f>SUM(F296:I296)</f>
        <v>396.41300000000001</v>
      </c>
      <c r="F296" s="26">
        <v>396.41300000000001</v>
      </c>
      <c r="G296" s="26">
        <v>0</v>
      </c>
      <c r="H296" s="26">
        <v>0</v>
      </c>
      <c r="I296" s="26">
        <v>0</v>
      </c>
      <c r="J296" s="69"/>
      <c r="K296" s="70"/>
      <c r="L296" s="70"/>
      <c r="M296" s="70"/>
      <c r="N296" s="71"/>
      <c r="O296" s="48"/>
    </row>
    <row r="297" spans="1:15" ht="15" customHeight="1" x14ac:dyDescent="0.25">
      <c r="A297" s="48"/>
      <c r="B297" s="88"/>
      <c r="C297" s="32"/>
      <c r="D297" s="3">
        <v>2018</v>
      </c>
      <c r="E297" s="26">
        <f>SUM(F297:I297)</f>
        <v>489.62</v>
      </c>
      <c r="F297" s="26">
        <v>489.62</v>
      </c>
      <c r="G297" s="26">
        <v>0</v>
      </c>
      <c r="H297" s="26">
        <v>0</v>
      </c>
      <c r="I297" s="26">
        <v>0</v>
      </c>
      <c r="J297" s="69"/>
      <c r="K297" s="70"/>
      <c r="L297" s="70"/>
      <c r="M297" s="70"/>
      <c r="N297" s="71"/>
      <c r="O297" s="48"/>
    </row>
    <row r="298" spans="1:15" ht="18" customHeight="1" x14ac:dyDescent="0.25">
      <c r="A298" s="48"/>
      <c r="B298" s="88"/>
      <c r="C298" s="32"/>
      <c r="D298" s="3">
        <v>2019</v>
      </c>
      <c r="E298" s="26">
        <f>SUM(F298:I298)</f>
        <v>424.5</v>
      </c>
      <c r="F298" s="26">
        <v>424.5</v>
      </c>
      <c r="G298" s="26">
        <v>0</v>
      </c>
      <c r="H298" s="26">
        <v>0</v>
      </c>
      <c r="I298" s="26">
        <v>0</v>
      </c>
      <c r="J298" s="69"/>
      <c r="K298" s="70"/>
      <c r="L298" s="70"/>
      <c r="M298" s="70"/>
      <c r="N298" s="71"/>
      <c r="O298" s="48"/>
    </row>
    <row r="299" spans="1:15" ht="18" customHeight="1" x14ac:dyDescent="0.25">
      <c r="A299" s="49"/>
      <c r="B299" s="89"/>
      <c r="C299" s="33"/>
      <c r="D299" s="3">
        <v>2020</v>
      </c>
      <c r="E299" s="26">
        <f>SUM(F299:I299)</f>
        <v>424.5</v>
      </c>
      <c r="F299" s="26">
        <v>424.5</v>
      </c>
      <c r="G299" s="26">
        <v>0</v>
      </c>
      <c r="H299" s="26">
        <v>0</v>
      </c>
      <c r="I299" s="26">
        <v>0</v>
      </c>
      <c r="J299" s="72"/>
      <c r="K299" s="73"/>
      <c r="L299" s="73"/>
      <c r="M299" s="73"/>
      <c r="N299" s="74"/>
      <c r="O299" s="49"/>
    </row>
    <row r="300" spans="1:15" ht="18" customHeight="1" x14ac:dyDescent="0.25">
      <c r="A300" s="86" t="s">
        <v>71</v>
      </c>
      <c r="B300" s="104" t="s">
        <v>208</v>
      </c>
      <c r="C300" s="31" t="s">
        <v>232</v>
      </c>
      <c r="D300" s="3" t="s">
        <v>146</v>
      </c>
      <c r="E300" s="26">
        <f>SUM(E301:E304)</f>
        <v>1321.9060400000001</v>
      </c>
      <c r="F300" s="26">
        <f>SUM(F301:F304)</f>
        <v>1321.9060400000001</v>
      </c>
      <c r="G300" s="26">
        <f>SUM(G301:G304)</f>
        <v>0</v>
      </c>
      <c r="H300" s="26">
        <f>SUM(H301:H304)</f>
        <v>0</v>
      </c>
      <c r="I300" s="26">
        <f>SUM(I301:I304)</f>
        <v>0</v>
      </c>
      <c r="J300" s="66" t="s">
        <v>188</v>
      </c>
      <c r="K300" s="67"/>
      <c r="L300" s="67"/>
      <c r="M300" s="67"/>
      <c r="N300" s="68"/>
      <c r="O300" s="47" t="s">
        <v>204</v>
      </c>
    </row>
    <row r="301" spans="1:15" ht="15" customHeight="1" x14ac:dyDescent="0.25">
      <c r="A301" s="102"/>
      <c r="B301" s="105"/>
      <c r="C301" s="32"/>
      <c r="D301" s="3">
        <v>2017</v>
      </c>
      <c r="E301" s="26">
        <f>SUM(F301:I301)</f>
        <v>285.58</v>
      </c>
      <c r="F301" s="26">
        <v>285.58</v>
      </c>
      <c r="G301" s="26">
        <v>0</v>
      </c>
      <c r="H301" s="26">
        <v>0</v>
      </c>
      <c r="I301" s="26">
        <v>0</v>
      </c>
      <c r="J301" s="69"/>
      <c r="K301" s="70"/>
      <c r="L301" s="70"/>
      <c r="M301" s="70"/>
      <c r="N301" s="71"/>
      <c r="O301" s="48"/>
    </row>
    <row r="302" spans="1:15" ht="15" customHeight="1" x14ac:dyDescent="0.25">
      <c r="A302" s="102"/>
      <c r="B302" s="105"/>
      <c r="C302" s="32"/>
      <c r="D302" s="3">
        <v>2018</v>
      </c>
      <c r="E302" s="26">
        <f>SUM(F302:I302)</f>
        <v>259.51704000000001</v>
      </c>
      <c r="F302" s="26">
        <v>259.51704000000001</v>
      </c>
      <c r="G302" s="26">
        <v>0</v>
      </c>
      <c r="H302" s="26">
        <v>0</v>
      </c>
      <c r="I302" s="26">
        <v>0</v>
      </c>
      <c r="J302" s="69"/>
      <c r="K302" s="70"/>
      <c r="L302" s="70"/>
      <c r="M302" s="70"/>
      <c r="N302" s="71"/>
      <c r="O302" s="48"/>
    </row>
    <row r="303" spans="1:15" ht="15" customHeight="1" x14ac:dyDescent="0.25">
      <c r="A303" s="102"/>
      <c r="B303" s="105"/>
      <c r="C303" s="32"/>
      <c r="D303" s="3">
        <v>2019</v>
      </c>
      <c r="E303" s="26">
        <f>SUM(F303:I303)</f>
        <v>384.52199999999999</v>
      </c>
      <c r="F303" s="26">
        <f>373.622+10.9</f>
        <v>384.52199999999999</v>
      </c>
      <c r="G303" s="26">
        <v>0</v>
      </c>
      <c r="H303" s="26">
        <v>0</v>
      </c>
      <c r="I303" s="26">
        <v>0</v>
      </c>
      <c r="J303" s="69"/>
      <c r="K303" s="70"/>
      <c r="L303" s="70"/>
      <c r="M303" s="70"/>
      <c r="N303" s="71"/>
      <c r="O303" s="48"/>
    </row>
    <row r="304" spans="1:15" ht="34.5" customHeight="1" x14ac:dyDescent="0.25">
      <c r="A304" s="103"/>
      <c r="B304" s="106"/>
      <c r="C304" s="33"/>
      <c r="D304" s="3">
        <v>2020</v>
      </c>
      <c r="E304" s="26">
        <f>SUM(F304:I304)</f>
        <v>392.28699999999998</v>
      </c>
      <c r="F304" s="26">
        <v>392.28699999999998</v>
      </c>
      <c r="G304" s="26">
        <v>0</v>
      </c>
      <c r="H304" s="26">
        <v>0</v>
      </c>
      <c r="I304" s="26">
        <v>0</v>
      </c>
      <c r="J304" s="72"/>
      <c r="K304" s="73"/>
      <c r="L304" s="73"/>
      <c r="M304" s="73"/>
      <c r="N304" s="74"/>
      <c r="O304" s="49"/>
    </row>
    <row r="305" spans="1:15" ht="27" customHeight="1" x14ac:dyDescent="0.25">
      <c r="A305" s="86" t="s">
        <v>72</v>
      </c>
      <c r="B305" s="63" t="s">
        <v>209</v>
      </c>
      <c r="C305" s="31" t="s">
        <v>232</v>
      </c>
      <c r="D305" s="3" t="s">
        <v>146</v>
      </c>
      <c r="E305" s="26">
        <f>SUM(E306:E309)</f>
        <v>4865.6000000000004</v>
      </c>
      <c r="F305" s="26">
        <f>SUM(F306:F309)</f>
        <v>4865.6000000000004</v>
      </c>
      <c r="G305" s="26">
        <f>SUM(G306:G309)</f>
        <v>0</v>
      </c>
      <c r="H305" s="26">
        <f>SUM(H306:H309)</f>
        <v>0</v>
      </c>
      <c r="I305" s="26">
        <f>SUM(I306:I309)</f>
        <v>0</v>
      </c>
      <c r="J305" s="66" t="s">
        <v>210</v>
      </c>
      <c r="K305" s="67"/>
      <c r="L305" s="67"/>
      <c r="M305" s="67"/>
      <c r="N305" s="68"/>
      <c r="O305" s="47" t="s">
        <v>204</v>
      </c>
    </row>
    <row r="306" spans="1:15" ht="14.25" customHeight="1" x14ac:dyDescent="0.25">
      <c r="A306" s="102"/>
      <c r="B306" s="64"/>
      <c r="C306" s="32"/>
      <c r="D306" s="3">
        <v>2017</v>
      </c>
      <c r="E306" s="26">
        <f>SUM(F306:I306)</f>
        <v>1216.4000000000001</v>
      </c>
      <c r="F306" s="26">
        <v>1216.4000000000001</v>
      </c>
      <c r="G306" s="26">
        <v>0</v>
      </c>
      <c r="H306" s="26">
        <v>0</v>
      </c>
      <c r="I306" s="26">
        <v>0</v>
      </c>
      <c r="J306" s="69"/>
      <c r="K306" s="70"/>
      <c r="L306" s="70"/>
      <c r="M306" s="70"/>
      <c r="N306" s="71"/>
      <c r="O306" s="48"/>
    </row>
    <row r="307" spans="1:15" ht="18.75" customHeight="1" x14ac:dyDescent="0.25">
      <c r="A307" s="102"/>
      <c r="B307" s="64"/>
      <c r="C307" s="32"/>
      <c r="D307" s="3">
        <v>2018</v>
      </c>
      <c r="E307" s="26">
        <f>SUM(F307:I307)</f>
        <v>1216.4000000000001</v>
      </c>
      <c r="F307" s="26">
        <v>1216.4000000000001</v>
      </c>
      <c r="G307" s="26">
        <v>0</v>
      </c>
      <c r="H307" s="26">
        <v>0</v>
      </c>
      <c r="I307" s="26">
        <v>0</v>
      </c>
      <c r="J307" s="69"/>
      <c r="K307" s="70"/>
      <c r="L307" s="70"/>
      <c r="M307" s="70"/>
      <c r="N307" s="71"/>
      <c r="O307" s="48"/>
    </row>
    <row r="308" spans="1:15" ht="21.75" customHeight="1" x14ac:dyDescent="0.25">
      <c r="A308" s="102"/>
      <c r="B308" s="64"/>
      <c r="C308" s="32"/>
      <c r="D308" s="3">
        <v>2019</v>
      </c>
      <c r="E308" s="26">
        <f>SUM(F308:I308)</f>
        <v>1216.4000000000001</v>
      </c>
      <c r="F308" s="26">
        <v>1216.4000000000001</v>
      </c>
      <c r="G308" s="26">
        <v>0</v>
      </c>
      <c r="H308" s="26">
        <v>0</v>
      </c>
      <c r="I308" s="26">
        <v>0</v>
      </c>
      <c r="J308" s="69"/>
      <c r="K308" s="70"/>
      <c r="L308" s="70"/>
      <c r="M308" s="70"/>
      <c r="N308" s="71"/>
      <c r="O308" s="48"/>
    </row>
    <row r="309" spans="1:15" ht="15" customHeight="1" x14ac:dyDescent="0.25">
      <c r="A309" s="103"/>
      <c r="B309" s="65"/>
      <c r="C309" s="33"/>
      <c r="D309" s="3">
        <v>2020</v>
      </c>
      <c r="E309" s="26">
        <f>SUM(F309:I309)</f>
        <v>1216.4000000000001</v>
      </c>
      <c r="F309" s="26">
        <v>1216.4000000000001</v>
      </c>
      <c r="G309" s="26">
        <v>0</v>
      </c>
      <c r="H309" s="26">
        <v>0</v>
      </c>
      <c r="I309" s="26">
        <v>0</v>
      </c>
      <c r="J309" s="72"/>
      <c r="K309" s="73"/>
      <c r="L309" s="73"/>
      <c r="M309" s="73"/>
      <c r="N309" s="74"/>
      <c r="O309" s="49"/>
    </row>
    <row r="310" spans="1:15" ht="28.5" customHeight="1" x14ac:dyDescent="0.25">
      <c r="A310" s="47" t="s">
        <v>73</v>
      </c>
      <c r="B310" s="63" t="s">
        <v>211</v>
      </c>
      <c r="C310" s="31" t="s">
        <v>232</v>
      </c>
      <c r="D310" s="3" t="s">
        <v>146</v>
      </c>
      <c r="E310" s="26">
        <f>SUM(E311:E314)</f>
        <v>440545.53752000001</v>
      </c>
      <c r="F310" s="26">
        <f>SUM(F311:F314)</f>
        <v>440545.53752000001</v>
      </c>
      <c r="G310" s="26">
        <f>SUM(G311:G314)</f>
        <v>0</v>
      </c>
      <c r="H310" s="26">
        <f>SUM(H311:H314)</f>
        <v>0</v>
      </c>
      <c r="I310" s="26">
        <f>SUM(I311:I314)</f>
        <v>0</v>
      </c>
      <c r="J310" s="66" t="s">
        <v>212</v>
      </c>
      <c r="K310" s="67"/>
      <c r="L310" s="67"/>
      <c r="M310" s="67"/>
      <c r="N310" s="68"/>
      <c r="O310" s="47" t="s">
        <v>204</v>
      </c>
    </row>
    <row r="311" spans="1:15" ht="15" customHeight="1" x14ac:dyDescent="0.25">
      <c r="A311" s="48"/>
      <c r="B311" s="64"/>
      <c r="C311" s="32"/>
      <c r="D311" s="3">
        <v>2017</v>
      </c>
      <c r="E311" s="26">
        <f>SUM(F311:I311)</f>
        <v>101950.16</v>
      </c>
      <c r="F311" s="26">
        <v>101950.16</v>
      </c>
      <c r="G311" s="26">
        <v>0</v>
      </c>
      <c r="H311" s="26">
        <v>0</v>
      </c>
      <c r="I311" s="26">
        <v>0</v>
      </c>
      <c r="J311" s="69"/>
      <c r="K311" s="70"/>
      <c r="L311" s="70"/>
      <c r="M311" s="70"/>
      <c r="N311" s="71"/>
      <c r="O311" s="48"/>
    </row>
    <row r="312" spans="1:15" ht="15" customHeight="1" x14ac:dyDescent="0.25">
      <c r="A312" s="48"/>
      <c r="B312" s="64"/>
      <c r="C312" s="32"/>
      <c r="D312" s="3">
        <v>2018</v>
      </c>
      <c r="E312" s="26">
        <f>SUM(F312:I312)</f>
        <v>111939.17952000001</v>
      </c>
      <c r="F312" s="26">
        <v>111939.17952000001</v>
      </c>
      <c r="G312" s="26">
        <v>0</v>
      </c>
      <c r="H312" s="26">
        <v>0</v>
      </c>
      <c r="I312" s="26">
        <v>0</v>
      </c>
      <c r="J312" s="69"/>
      <c r="K312" s="70"/>
      <c r="L312" s="70"/>
      <c r="M312" s="70"/>
      <c r="N312" s="71"/>
      <c r="O312" s="48"/>
    </row>
    <row r="313" spans="1:15" ht="48.75" customHeight="1" x14ac:dyDescent="0.25">
      <c r="A313" s="48"/>
      <c r="B313" s="64"/>
      <c r="C313" s="32"/>
      <c r="D313" s="3">
        <v>2019</v>
      </c>
      <c r="E313" s="26">
        <f>SUM(F313:I313)</f>
        <v>111800.224</v>
      </c>
      <c r="F313" s="26">
        <v>111800.224</v>
      </c>
      <c r="G313" s="26">
        <v>0</v>
      </c>
      <c r="H313" s="26">
        <v>0</v>
      </c>
      <c r="I313" s="26">
        <v>0</v>
      </c>
      <c r="J313" s="69"/>
      <c r="K313" s="70"/>
      <c r="L313" s="70"/>
      <c r="M313" s="70"/>
      <c r="N313" s="71"/>
      <c r="O313" s="48"/>
    </row>
    <row r="314" spans="1:15" ht="108.75" customHeight="1" x14ac:dyDescent="0.25">
      <c r="A314" s="49"/>
      <c r="B314" s="65"/>
      <c r="C314" s="33"/>
      <c r="D314" s="3">
        <v>2020</v>
      </c>
      <c r="E314" s="26">
        <f>SUM(F314:I314)</f>
        <v>114855.974</v>
      </c>
      <c r="F314" s="26">
        <v>114855.974</v>
      </c>
      <c r="G314" s="26">
        <v>0</v>
      </c>
      <c r="H314" s="26">
        <v>0</v>
      </c>
      <c r="I314" s="26">
        <v>0</v>
      </c>
      <c r="J314" s="72"/>
      <c r="K314" s="73"/>
      <c r="L314" s="73"/>
      <c r="M314" s="73"/>
      <c r="N314" s="74"/>
      <c r="O314" s="49"/>
    </row>
    <row r="315" spans="1:15" ht="15" customHeight="1" x14ac:dyDescent="0.25">
      <c r="A315" s="99" t="s">
        <v>74</v>
      </c>
      <c r="B315" s="87" t="s">
        <v>111</v>
      </c>
      <c r="C315" s="31" t="s">
        <v>232</v>
      </c>
      <c r="D315" s="3" t="s">
        <v>146</v>
      </c>
      <c r="E315" s="26">
        <f>SUM(E316:E319)</f>
        <v>11407.213450000001</v>
      </c>
      <c r="F315" s="26">
        <f>SUM(F316:F319)</f>
        <v>11407.213450000001</v>
      </c>
      <c r="G315" s="26">
        <f>SUM(G316:G319)</f>
        <v>0</v>
      </c>
      <c r="H315" s="26">
        <f>SUM(H316:H319)</f>
        <v>0</v>
      </c>
      <c r="I315" s="26">
        <f>SUM(I316:I319)</f>
        <v>0</v>
      </c>
      <c r="J315" s="66" t="s">
        <v>330</v>
      </c>
      <c r="K315" s="67"/>
      <c r="L315" s="67"/>
      <c r="M315" s="67"/>
      <c r="N315" s="68"/>
      <c r="O315" s="47" t="s">
        <v>204</v>
      </c>
    </row>
    <row r="316" spans="1:15" ht="15" customHeight="1" x14ac:dyDescent="0.25">
      <c r="A316" s="100"/>
      <c r="B316" s="88"/>
      <c r="C316" s="32"/>
      <c r="D316" s="3">
        <v>2017</v>
      </c>
      <c r="E316" s="26">
        <f>SUM(F316:I316)</f>
        <v>3264.3670000000002</v>
      </c>
      <c r="F316" s="26">
        <f>F326+F331+F336+F321</f>
        <v>3264.3670000000002</v>
      </c>
      <c r="G316" s="26">
        <v>0</v>
      </c>
      <c r="H316" s="26">
        <v>0</v>
      </c>
      <c r="I316" s="26">
        <v>0</v>
      </c>
      <c r="J316" s="69"/>
      <c r="K316" s="70"/>
      <c r="L316" s="70"/>
      <c r="M316" s="70"/>
      <c r="N316" s="71"/>
      <c r="O316" s="48"/>
    </row>
    <row r="317" spans="1:15" ht="15" customHeight="1" x14ac:dyDescent="0.25">
      <c r="A317" s="100"/>
      <c r="B317" s="88"/>
      <c r="C317" s="32"/>
      <c r="D317" s="3">
        <v>2018</v>
      </c>
      <c r="E317" s="26">
        <f>SUM(F317:I317)</f>
        <v>4399.2314500000002</v>
      </c>
      <c r="F317" s="26">
        <f>F327+F332+F337+F322</f>
        <v>4399.2314500000002</v>
      </c>
      <c r="G317" s="26">
        <v>0</v>
      </c>
      <c r="H317" s="26">
        <v>0</v>
      </c>
      <c r="I317" s="26">
        <v>0</v>
      </c>
      <c r="J317" s="69"/>
      <c r="K317" s="70"/>
      <c r="L317" s="70"/>
      <c r="M317" s="70"/>
      <c r="N317" s="71"/>
      <c r="O317" s="48"/>
    </row>
    <row r="318" spans="1:15" ht="15" customHeight="1" x14ac:dyDescent="0.25">
      <c r="A318" s="100"/>
      <c r="B318" s="88"/>
      <c r="C318" s="32"/>
      <c r="D318" s="3">
        <v>2019</v>
      </c>
      <c r="E318" s="26">
        <f>SUM(F318:I318)</f>
        <v>1946.365</v>
      </c>
      <c r="F318" s="26">
        <f>F328+F333+F338+F323</f>
        <v>1946.365</v>
      </c>
      <c r="G318" s="26">
        <v>0</v>
      </c>
      <c r="H318" s="26">
        <v>0</v>
      </c>
      <c r="I318" s="26">
        <v>0</v>
      </c>
      <c r="J318" s="69"/>
      <c r="K318" s="70"/>
      <c r="L318" s="70"/>
      <c r="M318" s="70"/>
      <c r="N318" s="71"/>
      <c r="O318" s="48"/>
    </row>
    <row r="319" spans="1:15" ht="21" customHeight="1" x14ac:dyDescent="0.25">
      <c r="A319" s="101"/>
      <c r="B319" s="89"/>
      <c r="C319" s="33"/>
      <c r="D319" s="3">
        <v>2020</v>
      </c>
      <c r="E319" s="26">
        <f>SUM(F319:I319)</f>
        <v>1797.25</v>
      </c>
      <c r="F319" s="26">
        <f>F329+F334+F339+F324</f>
        <v>1797.25</v>
      </c>
      <c r="G319" s="26">
        <v>0</v>
      </c>
      <c r="H319" s="26">
        <v>0</v>
      </c>
      <c r="I319" s="26">
        <v>0</v>
      </c>
      <c r="J319" s="72"/>
      <c r="K319" s="73"/>
      <c r="L319" s="73"/>
      <c r="M319" s="73"/>
      <c r="N319" s="74"/>
      <c r="O319" s="49"/>
    </row>
    <row r="320" spans="1:15" ht="20.25" customHeight="1" x14ac:dyDescent="0.25">
      <c r="A320" s="47" t="s">
        <v>75</v>
      </c>
      <c r="B320" s="63" t="s">
        <v>215</v>
      </c>
      <c r="C320" s="31" t="s">
        <v>213</v>
      </c>
      <c r="D320" s="3" t="s">
        <v>146</v>
      </c>
      <c r="E320" s="26">
        <f>SUM(E321:E324)</f>
        <v>2871.1396999999997</v>
      </c>
      <c r="F320" s="26">
        <f>SUM(F321:F324)</f>
        <v>2871.1396999999997</v>
      </c>
      <c r="G320" s="26">
        <f>SUM(G321:G324)</f>
        <v>0</v>
      </c>
      <c r="H320" s="26">
        <f>SUM(H321:H324)</f>
        <v>0</v>
      </c>
      <c r="I320" s="26">
        <f>SUM(I321:I324)</f>
        <v>0</v>
      </c>
      <c r="J320" s="66" t="s">
        <v>222</v>
      </c>
      <c r="K320" s="67"/>
      <c r="L320" s="67"/>
      <c r="M320" s="67"/>
      <c r="N320" s="68"/>
      <c r="O320" s="47" t="s">
        <v>204</v>
      </c>
    </row>
    <row r="321" spans="1:15" ht="15" customHeight="1" x14ac:dyDescent="0.25">
      <c r="A321" s="48"/>
      <c r="B321" s="64"/>
      <c r="C321" s="32"/>
      <c r="D321" s="3">
        <v>2017</v>
      </c>
      <c r="E321" s="26">
        <f>SUM(F321:I321)</f>
        <v>1495.037</v>
      </c>
      <c r="F321" s="26">
        <v>1495.037</v>
      </c>
      <c r="G321" s="26">
        <v>0</v>
      </c>
      <c r="H321" s="26">
        <v>0</v>
      </c>
      <c r="I321" s="26">
        <v>0</v>
      </c>
      <c r="J321" s="69"/>
      <c r="K321" s="70"/>
      <c r="L321" s="70"/>
      <c r="M321" s="70"/>
      <c r="N321" s="71"/>
      <c r="O321" s="48"/>
    </row>
    <row r="322" spans="1:15" ht="15" customHeight="1" x14ac:dyDescent="0.25">
      <c r="A322" s="48"/>
      <c r="B322" s="64"/>
      <c r="C322" s="32"/>
      <c r="D322" s="3">
        <v>2018</v>
      </c>
      <c r="E322" s="26">
        <f>SUM(F322:I322)</f>
        <v>1376.1026999999999</v>
      </c>
      <c r="F322" s="26">
        <v>1376.1026999999999</v>
      </c>
      <c r="G322" s="26">
        <v>0</v>
      </c>
      <c r="H322" s="26">
        <v>0</v>
      </c>
      <c r="I322" s="26">
        <v>0</v>
      </c>
      <c r="J322" s="69"/>
      <c r="K322" s="70"/>
      <c r="L322" s="70"/>
      <c r="M322" s="70"/>
      <c r="N322" s="71"/>
      <c r="O322" s="48"/>
    </row>
    <row r="323" spans="1:15" ht="15" customHeight="1" x14ac:dyDescent="0.25">
      <c r="A323" s="48"/>
      <c r="B323" s="64"/>
      <c r="C323" s="32"/>
      <c r="D323" s="3">
        <v>2019</v>
      </c>
      <c r="E323" s="26">
        <f>SUM(F323:I323)</f>
        <v>0</v>
      </c>
      <c r="F323" s="26">
        <v>0</v>
      </c>
      <c r="G323" s="26">
        <v>0</v>
      </c>
      <c r="H323" s="26">
        <v>0</v>
      </c>
      <c r="I323" s="26">
        <v>0</v>
      </c>
      <c r="J323" s="69"/>
      <c r="K323" s="70"/>
      <c r="L323" s="70"/>
      <c r="M323" s="70"/>
      <c r="N323" s="71"/>
      <c r="O323" s="48"/>
    </row>
    <row r="324" spans="1:15" ht="15" customHeight="1" x14ac:dyDescent="0.25">
      <c r="A324" s="49"/>
      <c r="B324" s="65"/>
      <c r="C324" s="33"/>
      <c r="D324" s="3">
        <v>2020</v>
      </c>
      <c r="E324" s="26">
        <f>SUM(F324:I324)</f>
        <v>0</v>
      </c>
      <c r="F324" s="26">
        <v>0</v>
      </c>
      <c r="G324" s="26">
        <v>0</v>
      </c>
      <c r="H324" s="26">
        <v>0</v>
      </c>
      <c r="I324" s="26">
        <v>0</v>
      </c>
      <c r="J324" s="72"/>
      <c r="K324" s="73"/>
      <c r="L324" s="73"/>
      <c r="M324" s="73"/>
      <c r="N324" s="74"/>
      <c r="O324" s="49"/>
    </row>
    <row r="325" spans="1:15" ht="15.75" customHeight="1" x14ac:dyDescent="0.25">
      <c r="A325" s="47" t="s">
        <v>76</v>
      </c>
      <c r="B325" s="63" t="s">
        <v>223</v>
      </c>
      <c r="C325" s="31" t="s">
        <v>232</v>
      </c>
      <c r="D325" s="3" t="s">
        <v>146</v>
      </c>
      <c r="E325" s="26">
        <f>SUM(E326:E329)</f>
        <v>7549.5587500000001</v>
      </c>
      <c r="F325" s="26">
        <f>SUM(F326:F329)</f>
        <v>7549.5587500000001</v>
      </c>
      <c r="G325" s="26">
        <f>SUM(G326:G329)</f>
        <v>0</v>
      </c>
      <c r="H325" s="26">
        <f>SUM(H326:H329)</f>
        <v>0</v>
      </c>
      <c r="I325" s="26">
        <f>SUM(I326:I329)</f>
        <v>0</v>
      </c>
      <c r="J325" s="66" t="s">
        <v>224</v>
      </c>
      <c r="K325" s="67"/>
      <c r="L325" s="67"/>
      <c r="M325" s="67"/>
      <c r="N325" s="68"/>
      <c r="O325" s="47" t="s">
        <v>204</v>
      </c>
    </row>
    <row r="326" spans="1:15" ht="15.75" x14ac:dyDescent="0.25">
      <c r="A326" s="48"/>
      <c r="B326" s="64"/>
      <c r="C326" s="32"/>
      <c r="D326" s="3">
        <v>2017</v>
      </c>
      <c r="E326" s="26">
        <f>SUM(F326:I326)</f>
        <v>1385.9179999999999</v>
      </c>
      <c r="F326" s="26">
        <v>1385.9179999999999</v>
      </c>
      <c r="G326" s="26">
        <v>0</v>
      </c>
      <c r="H326" s="26">
        <v>0</v>
      </c>
      <c r="I326" s="26">
        <v>0</v>
      </c>
      <c r="J326" s="69"/>
      <c r="K326" s="70"/>
      <c r="L326" s="70"/>
      <c r="M326" s="70"/>
      <c r="N326" s="71"/>
      <c r="O326" s="48"/>
    </row>
    <row r="327" spans="1:15" ht="15.75" x14ac:dyDescent="0.25">
      <c r="A327" s="48"/>
      <c r="B327" s="64"/>
      <c r="C327" s="32"/>
      <c r="D327" s="3">
        <v>2018</v>
      </c>
      <c r="E327" s="26">
        <f>SUM(F327:I327)</f>
        <v>2621.9227500000002</v>
      </c>
      <c r="F327" s="26">
        <v>2621.9227500000002</v>
      </c>
      <c r="G327" s="26">
        <v>0</v>
      </c>
      <c r="H327" s="26">
        <v>0</v>
      </c>
      <c r="I327" s="26">
        <v>0</v>
      </c>
      <c r="J327" s="69"/>
      <c r="K327" s="70"/>
      <c r="L327" s="70"/>
      <c r="M327" s="70"/>
      <c r="N327" s="71"/>
      <c r="O327" s="48"/>
    </row>
    <row r="328" spans="1:15" ht="15.75" x14ac:dyDescent="0.25">
      <c r="A328" s="48"/>
      <c r="B328" s="64"/>
      <c r="C328" s="32"/>
      <c r="D328" s="3">
        <v>2019</v>
      </c>
      <c r="E328" s="26">
        <f>SUM(F328:I328)</f>
        <v>1744.4680000000001</v>
      </c>
      <c r="F328" s="26">
        <v>1744.4680000000001</v>
      </c>
      <c r="G328" s="26">
        <v>0</v>
      </c>
      <c r="H328" s="26">
        <v>0</v>
      </c>
      <c r="I328" s="26">
        <v>0</v>
      </c>
      <c r="J328" s="69"/>
      <c r="K328" s="70"/>
      <c r="L328" s="70"/>
      <c r="M328" s="70"/>
      <c r="N328" s="71"/>
      <c r="O328" s="48"/>
    </row>
    <row r="329" spans="1:15" ht="15.75" x14ac:dyDescent="0.25">
      <c r="A329" s="49"/>
      <c r="B329" s="65"/>
      <c r="C329" s="33"/>
      <c r="D329" s="3">
        <v>2020</v>
      </c>
      <c r="E329" s="26">
        <f>SUM(F329:I329)</f>
        <v>1797.25</v>
      </c>
      <c r="F329" s="26">
        <v>1797.25</v>
      </c>
      <c r="G329" s="26">
        <v>0</v>
      </c>
      <c r="H329" s="26">
        <v>0</v>
      </c>
      <c r="I329" s="26">
        <v>0</v>
      </c>
      <c r="J329" s="72"/>
      <c r="K329" s="73"/>
      <c r="L329" s="73"/>
      <c r="M329" s="73"/>
      <c r="N329" s="74"/>
      <c r="O329" s="49"/>
    </row>
    <row r="330" spans="1:15" ht="26.25" customHeight="1" x14ac:dyDescent="0.25">
      <c r="A330" s="86" t="s">
        <v>218</v>
      </c>
      <c r="B330" s="63" t="s">
        <v>226</v>
      </c>
      <c r="C330" s="31" t="s">
        <v>282</v>
      </c>
      <c r="D330" s="3" t="s">
        <v>146</v>
      </c>
      <c r="E330" s="26">
        <f>SUM(E331:E334)</f>
        <v>986.51499999999987</v>
      </c>
      <c r="F330" s="26">
        <f>SUM(F331:F334)</f>
        <v>986.51499999999987</v>
      </c>
      <c r="G330" s="26">
        <f>SUM(G331:G334)</f>
        <v>0</v>
      </c>
      <c r="H330" s="26">
        <f>SUM(H331:H334)</f>
        <v>0</v>
      </c>
      <c r="I330" s="26">
        <f>SUM(I331:I334)</f>
        <v>0</v>
      </c>
      <c r="J330" s="66" t="s">
        <v>227</v>
      </c>
      <c r="K330" s="67"/>
      <c r="L330" s="67"/>
      <c r="M330" s="67"/>
      <c r="N330" s="68"/>
      <c r="O330" s="47" t="s">
        <v>204</v>
      </c>
    </row>
    <row r="331" spans="1:15" ht="22.5" customHeight="1" x14ac:dyDescent="0.25">
      <c r="A331" s="48"/>
      <c r="B331" s="64"/>
      <c r="C331" s="32"/>
      <c r="D331" s="3">
        <v>2017</v>
      </c>
      <c r="E331" s="26">
        <f>SUM(F331:I331)</f>
        <v>383.41199999999998</v>
      </c>
      <c r="F331" s="26">
        <v>383.41199999999998</v>
      </c>
      <c r="G331" s="26">
        <v>0</v>
      </c>
      <c r="H331" s="26">
        <v>0</v>
      </c>
      <c r="I331" s="26">
        <v>0</v>
      </c>
      <c r="J331" s="69"/>
      <c r="K331" s="70"/>
      <c r="L331" s="70"/>
      <c r="M331" s="70"/>
      <c r="N331" s="71"/>
      <c r="O331" s="48"/>
    </row>
    <row r="332" spans="1:15" ht="21" customHeight="1" x14ac:dyDescent="0.25">
      <c r="A332" s="48"/>
      <c r="B332" s="64"/>
      <c r="C332" s="32"/>
      <c r="D332" s="3">
        <v>2018</v>
      </c>
      <c r="E332" s="26">
        <f>SUM(F332:I332)</f>
        <v>401.20600000000002</v>
      </c>
      <c r="F332" s="26">
        <v>401.20600000000002</v>
      </c>
      <c r="G332" s="26">
        <v>0</v>
      </c>
      <c r="H332" s="26">
        <v>0</v>
      </c>
      <c r="I332" s="26">
        <v>0</v>
      </c>
      <c r="J332" s="69"/>
      <c r="K332" s="70"/>
      <c r="L332" s="70"/>
      <c r="M332" s="70"/>
      <c r="N332" s="71"/>
      <c r="O332" s="48"/>
    </row>
    <row r="333" spans="1:15" ht="21.75" customHeight="1" x14ac:dyDescent="0.25">
      <c r="A333" s="48"/>
      <c r="B333" s="64"/>
      <c r="C333" s="32"/>
      <c r="D333" s="3">
        <v>2019</v>
      </c>
      <c r="E333" s="26">
        <f>SUM(F333:I333)</f>
        <v>201.89699999999999</v>
      </c>
      <c r="F333" s="26">
        <v>201.89699999999999</v>
      </c>
      <c r="G333" s="26">
        <v>0</v>
      </c>
      <c r="H333" s="26">
        <v>0</v>
      </c>
      <c r="I333" s="26">
        <v>0</v>
      </c>
      <c r="J333" s="69"/>
      <c r="K333" s="70"/>
      <c r="L333" s="70"/>
      <c r="M333" s="70"/>
      <c r="N333" s="71"/>
      <c r="O333" s="48"/>
    </row>
    <row r="334" spans="1:15" ht="21.75" customHeight="1" x14ac:dyDescent="0.25">
      <c r="A334" s="49"/>
      <c r="B334" s="65"/>
      <c r="C334" s="33"/>
      <c r="D334" s="3">
        <v>2020</v>
      </c>
      <c r="E334" s="26">
        <f>SUM(F334:I334)</f>
        <v>0</v>
      </c>
      <c r="F334" s="26">
        <v>0</v>
      </c>
      <c r="G334" s="26">
        <v>0</v>
      </c>
      <c r="H334" s="26">
        <v>0</v>
      </c>
      <c r="I334" s="26">
        <v>0</v>
      </c>
      <c r="J334" s="72"/>
      <c r="K334" s="73"/>
      <c r="L334" s="73"/>
      <c r="M334" s="73"/>
      <c r="N334" s="74"/>
      <c r="O334" s="49"/>
    </row>
    <row r="335" spans="1:15" ht="15.75" customHeight="1" x14ac:dyDescent="0.25">
      <c r="A335" s="47" t="s">
        <v>77</v>
      </c>
      <c r="B335" s="63" t="s">
        <v>228</v>
      </c>
      <c r="C335" s="31" t="s">
        <v>232</v>
      </c>
      <c r="D335" s="3" t="s">
        <v>146</v>
      </c>
      <c r="E335" s="26">
        <f>SUM(E336:E339)</f>
        <v>0</v>
      </c>
      <c r="F335" s="26">
        <f>SUM(F336:F339)</f>
        <v>0</v>
      </c>
      <c r="G335" s="26">
        <f>SUM(G336:G339)</f>
        <v>0</v>
      </c>
      <c r="H335" s="26">
        <f>SUM(H336:H339)</f>
        <v>0</v>
      </c>
      <c r="I335" s="26">
        <f>SUM(I336:I339)</f>
        <v>0</v>
      </c>
      <c r="J335" s="66" t="s">
        <v>229</v>
      </c>
      <c r="K335" s="67"/>
      <c r="L335" s="67"/>
      <c r="M335" s="67"/>
      <c r="N335" s="68"/>
      <c r="O335" s="47" t="s">
        <v>204</v>
      </c>
    </row>
    <row r="336" spans="1:15" ht="15" customHeight="1" x14ac:dyDescent="0.25">
      <c r="A336" s="48"/>
      <c r="B336" s="64"/>
      <c r="C336" s="32"/>
      <c r="D336" s="3">
        <v>2017</v>
      </c>
      <c r="E336" s="26">
        <v>0</v>
      </c>
      <c r="F336" s="26">
        <v>0</v>
      </c>
      <c r="G336" s="26">
        <v>0</v>
      </c>
      <c r="H336" s="26">
        <v>0</v>
      </c>
      <c r="I336" s="26">
        <v>0</v>
      </c>
      <c r="J336" s="69"/>
      <c r="K336" s="70"/>
      <c r="L336" s="70"/>
      <c r="M336" s="70"/>
      <c r="N336" s="71"/>
      <c r="O336" s="48"/>
    </row>
    <row r="337" spans="1:15" ht="15" customHeight="1" x14ac:dyDescent="0.25">
      <c r="A337" s="48"/>
      <c r="B337" s="64"/>
      <c r="C337" s="32"/>
      <c r="D337" s="3">
        <v>2018</v>
      </c>
      <c r="E337" s="26">
        <v>0</v>
      </c>
      <c r="F337" s="26">
        <v>0</v>
      </c>
      <c r="G337" s="26">
        <v>0</v>
      </c>
      <c r="H337" s="26">
        <v>0</v>
      </c>
      <c r="I337" s="26">
        <v>0</v>
      </c>
      <c r="J337" s="69"/>
      <c r="K337" s="70"/>
      <c r="L337" s="70"/>
      <c r="M337" s="70"/>
      <c r="N337" s="71"/>
      <c r="O337" s="48"/>
    </row>
    <row r="338" spans="1:15" ht="15" customHeight="1" x14ac:dyDescent="0.25">
      <c r="A338" s="48"/>
      <c r="B338" s="64"/>
      <c r="C338" s="32"/>
      <c r="D338" s="3">
        <v>2019</v>
      </c>
      <c r="E338" s="26">
        <v>0</v>
      </c>
      <c r="F338" s="26">
        <v>0</v>
      </c>
      <c r="G338" s="26">
        <v>0</v>
      </c>
      <c r="H338" s="26">
        <v>0</v>
      </c>
      <c r="I338" s="26">
        <v>0</v>
      </c>
      <c r="J338" s="69"/>
      <c r="K338" s="70"/>
      <c r="L338" s="70"/>
      <c r="M338" s="70"/>
      <c r="N338" s="71"/>
      <c r="O338" s="48"/>
    </row>
    <row r="339" spans="1:15" ht="15" customHeight="1" x14ac:dyDescent="0.25">
      <c r="A339" s="49"/>
      <c r="B339" s="65"/>
      <c r="C339" s="33"/>
      <c r="D339" s="3">
        <v>2020</v>
      </c>
      <c r="E339" s="26">
        <v>0</v>
      </c>
      <c r="F339" s="26">
        <v>0</v>
      </c>
      <c r="G339" s="26">
        <v>0</v>
      </c>
      <c r="H339" s="26">
        <v>0</v>
      </c>
      <c r="I339" s="26">
        <v>0</v>
      </c>
      <c r="J339" s="72"/>
      <c r="K339" s="73"/>
      <c r="L339" s="73"/>
      <c r="M339" s="73"/>
      <c r="N339" s="74"/>
      <c r="O339" s="49"/>
    </row>
    <row r="340" spans="1:15" ht="15.75" customHeight="1" x14ac:dyDescent="0.25">
      <c r="A340" s="99" t="s">
        <v>78</v>
      </c>
      <c r="B340" s="87" t="s">
        <v>329</v>
      </c>
      <c r="C340" s="31" t="s">
        <v>232</v>
      </c>
      <c r="D340" s="3" t="s">
        <v>146</v>
      </c>
      <c r="E340" s="26">
        <f>SUM(E341:E344)</f>
        <v>210294.83299999998</v>
      </c>
      <c r="F340" s="26">
        <f>SUM(F341:F344)</f>
        <v>210294.83299999998</v>
      </c>
      <c r="G340" s="26">
        <f>SUM(G341:G344)</f>
        <v>0</v>
      </c>
      <c r="H340" s="26">
        <f>SUM(H341:H344)</f>
        <v>0</v>
      </c>
      <c r="I340" s="26">
        <f>SUM(I341:I344)</f>
        <v>0</v>
      </c>
      <c r="J340" s="90" t="s">
        <v>328</v>
      </c>
      <c r="K340" s="91"/>
      <c r="L340" s="91"/>
      <c r="M340" s="91"/>
      <c r="N340" s="92"/>
      <c r="O340" s="47" t="s">
        <v>230</v>
      </c>
    </row>
    <row r="341" spans="1:15" ht="15" customHeight="1" x14ac:dyDescent="0.25">
      <c r="A341" s="100"/>
      <c r="B341" s="88"/>
      <c r="C341" s="32"/>
      <c r="D341" s="3">
        <v>2017</v>
      </c>
      <c r="E341" s="26">
        <f>SUM(F341:I341)</f>
        <v>51234.404999999999</v>
      </c>
      <c r="F341" s="26">
        <f>F346+F351</f>
        <v>51234.404999999999</v>
      </c>
      <c r="G341" s="26">
        <v>0</v>
      </c>
      <c r="H341" s="26">
        <v>0</v>
      </c>
      <c r="I341" s="26">
        <v>0</v>
      </c>
      <c r="J341" s="93"/>
      <c r="K341" s="94"/>
      <c r="L341" s="94"/>
      <c r="M341" s="94"/>
      <c r="N341" s="95"/>
      <c r="O341" s="48"/>
    </row>
    <row r="342" spans="1:15" ht="15" customHeight="1" x14ac:dyDescent="0.25">
      <c r="A342" s="100"/>
      <c r="B342" s="88"/>
      <c r="C342" s="32"/>
      <c r="D342" s="3">
        <v>2018</v>
      </c>
      <c r="E342" s="26">
        <f>SUM(F342:I342)</f>
        <v>52319.167999999998</v>
      </c>
      <c r="F342" s="26">
        <f>F347+F352</f>
        <v>52319.167999999998</v>
      </c>
      <c r="G342" s="26">
        <v>0</v>
      </c>
      <c r="H342" s="26">
        <v>0</v>
      </c>
      <c r="I342" s="26">
        <v>0</v>
      </c>
      <c r="J342" s="93"/>
      <c r="K342" s="94"/>
      <c r="L342" s="94"/>
      <c r="M342" s="94"/>
      <c r="N342" s="95"/>
      <c r="O342" s="48"/>
    </row>
    <row r="343" spans="1:15" ht="15" customHeight="1" x14ac:dyDescent="0.25">
      <c r="A343" s="100"/>
      <c r="B343" s="88"/>
      <c r="C343" s="32"/>
      <c r="D343" s="3">
        <v>2019</v>
      </c>
      <c r="E343" s="26">
        <f>SUM(F343:I343)</f>
        <v>52327.519999999997</v>
      </c>
      <c r="F343" s="26">
        <f>F348+F353</f>
        <v>52327.519999999997</v>
      </c>
      <c r="G343" s="26">
        <v>0</v>
      </c>
      <c r="H343" s="26">
        <v>0</v>
      </c>
      <c r="I343" s="26">
        <v>0</v>
      </c>
      <c r="J343" s="93"/>
      <c r="K343" s="94"/>
      <c r="L343" s="94"/>
      <c r="M343" s="94"/>
      <c r="N343" s="95"/>
      <c r="O343" s="48"/>
    </row>
    <row r="344" spans="1:15" ht="15" customHeight="1" x14ac:dyDescent="0.25">
      <c r="A344" s="101"/>
      <c r="B344" s="89"/>
      <c r="C344" s="33"/>
      <c r="D344" s="3">
        <v>2020</v>
      </c>
      <c r="E344" s="26">
        <f>SUM(F344:I344)</f>
        <v>54413.74</v>
      </c>
      <c r="F344" s="26">
        <f>F349+F354</f>
        <v>54413.74</v>
      </c>
      <c r="G344" s="26">
        <v>0</v>
      </c>
      <c r="H344" s="26">
        <v>0</v>
      </c>
      <c r="I344" s="26">
        <v>0</v>
      </c>
      <c r="J344" s="96"/>
      <c r="K344" s="97"/>
      <c r="L344" s="97"/>
      <c r="M344" s="97"/>
      <c r="N344" s="98"/>
      <c r="O344" s="49"/>
    </row>
    <row r="345" spans="1:15" ht="15.75" customHeight="1" x14ac:dyDescent="0.25">
      <c r="A345" s="47" t="s">
        <v>79</v>
      </c>
      <c r="B345" s="87" t="s">
        <v>327</v>
      </c>
      <c r="C345" s="31" t="s">
        <v>232</v>
      </c>
      <c r="D345" s="3" t="s">
        <v>146</v>
      </c>
      <c r="E345" s="26">
        <f>SUM(E346:E349)</f>
        <v>207736.93299999999</v>
      </c>
      <c r="F345" s="26">
        <f>SUM(F346:F349)</f>
        <v>207736.93299999999</v>
      </c>
      <c r="G345" s="26">
        <f>SUM(G346:G349)</f>
        <v>0</v>
      </c>
      <c r="H345" s="26">
        <f>SUM(H346:H349)</f>
        <v>0</v>
      </c>
      <c r="I345" s="26">
        <f>SUM(I346:I349)</f>
        <v>0</v>
      </c>
      <c r="J345" s="66" t="s">
        <v>326</v>
      </c>
      <c r="K345" s="67"/>
      <c r="L345" s="67"/>
      <c r="M345" s="67"/>
      <c r="N345" s="68"/>
      <c r="O345" s="47" t="s">
        <v>230</v>
      </c>
    </row>
    <row r="346" spans="1:15" ht="15" customHeight="1" x14ac:dyDescent="0.25">
      <c r="A346" s="48"/>
      <c r="B346" s="88"/>
      <c r="C346" s="32"/>
      <c r="D346" s="3">
        <v>2017</v>
      </c>
      <c r="E346" s="26">
        <f>SUM(F346:I346)</f>
        <v>50615.404999999999</v>
      </c>
      <c r="F346" s="26">
        <v>50615.404999999999</v>
      </c>
      <c r="G346" s="26">
        <v>0</v>
      </c>
      <c r="H346" s="26">
        <v>0</v>
      </c>
      <c r="I346" s="26">
        <v>0</v>
      </c>
      <c r="J346" s="69"/>
      <c r="K346" s="70"/>
      <c r="L346" s="70"/>
      <c r="M346" s="70"/>
      <c r="N346" s="71"/>
      <c r="O346" s="48"/>
    </row>
    <row r="347" spans="1:15" ht="15" customHeight="1" x14ac:dyDescent="0.25">
      <c r="A347" s="48"/>
      <c r="B347" s="88"/>
      <c r="C347" s="32"/>
      <c r="D347" s="3">
        <v>2018</v>
      </c>
      <c r="E347" s="26">
        <f>SUM(F347:I347)</f>
        <v>51686.127999999997</v>
      </c>
      <c r="F347" s="26">
        <v>51686.127999999997</v>
      </c>
      <c r="G347" s="26">
        <v>0</v>
      </c>
      <c r="H347" s="26">
        <v>0</v>
      </c>
      <c r="I347" s="26">
        <v>0</v>
      </c>
      <c r="J347" s="69"/>
      <c r="K347" s="70"/>
      <c r="L347" s="70"/>
      <c r="M347" s="70"/>
      <c r="N347" s="71"/>
      <c r="O347" s="48"/>
    </row>
    <row r="348" spans="1:15" ht="15" customHeight="1" x14ac:dyDescent="0.25">
      <c r="A348" s="48"/>
      <c r="B348" s="88"/>
      <c r="C348" s="32"/>
      <c r="D348" s="3">
        <v>2019</v>
      </c>
      <c r="E348" s="26">
        <f>SUM(F348:I348)</f>
        <v>51686.559999999998</v>
      </c>
      <c r="F348" s="26">
        <v>51686.559999999998</v>
      </c>
      <c r="G348" s="26">
        <v>0</v>
      </c>
      <c r="H348" s="26">
        <v>0</v>
      </c>
      <c r="I348" s="26">
        <v>0</v>
      </c>
      <c r="J348" s="69"/>
      <c r="K348" s="70"/>
      <c r="L348" s="70"/>
      <c r="M348" s="70"/>
      <c r="N348" s="71"/>
      <c r="O348" s="48"/>
    </row>
    <row r="349" spans="1:15" ht="15" customHeight="1" x14ac:dyDescent="0.25">
      <c r="A349" s="49"/>
      <c r="B349" s="89"/>
      <c r="C349" s="33"/>
      <c r="D349" s="3">
        <v>2020</v>
      </c>
      <c r="E349" s="26">
        <f>SUM(F349:I349)</f>
        <v>53748.84</v>
      </c>
      <c r="F349" s="26">
        <v>53748.84</v>
      </c>
      <c r="G349" s="26">
        <v>0</v>
      </c>
      <c r="H349" s="26">
        <v>0</v>
      </c>
      <c r="I349" s="26">
        <v>0</v>
      </c>
      <c r="J349" s="72"/>
      <c r="K349" s="73"/>
      <c r="L349" s="73"/>
      <c r="M349" s="73"/>
      <c r="N349" s="74"/>
      <c r="O349" s="49"/>
    </row>
    <row r="350" spans="1:15" ht="15.75" customHeight="1" x14ac:dyDescent="0.25">
      <c r="A350" s="83" t="s">
        <v>80</v>
      </c>
      <c r="B350" s="50" t="s">
        <v>325</v>
      </c>
      <c r="C350" s="34" t="s">
        <v>232</v>
      </c>
      <c r="D350" s="14" t="s">
        <v>146</v>
      </c>
      <c r="E350" s="27">
        <f>SUM(E351:E354)</f>
        <v>2557.9</v>
      </c>
      <c r="F350" s="27">
        <f>SUM(F351:F354)</f>
        <v>2557.9</v>
      </c>
      <c r="G350" s="27">
        <f>SUM(G351:G354)</f>
        <v>0</v>
      </c>
      <c r="H350" s="27">
        <f>SUM(H351:H354)</f>
        <v>0</v>
      </c>
      <c r="I350" s="27">
        <f>SUM(I351:I354)</f>
        <v>0</v>
      </c>
      <c r="J350" s="66" t="s">
        <v>324</v>
      </c>
      <c r="K350" s="67"/>
      <c r="L350" s="67"/>
      <c r="M350" s="67"/>
      <c r="N350" s="68"/>
      <c r="O350" s="47" t="s">
        <v>230</v>
      </c>
    </row>
    <row r="351" spans="1:15" ht="15" customHeight="1" x14ac:dyDescent="0.25">
      <c r="A351" s="84"/>
      <c r="B351" s="51"/>
      <c r="C351" s="35"/>
      <c r="D351" s="14">
        <v>2017</v>
      </c>
      <c r="E351" s="27">
        <f>SUM(F351:I351)</f>
        <v>619</v>
      </c>
      <c r="F351" s="27">
        <v>619</v>
      </c>
      <c r="G351" s="27">
        <v>0</v>
      </c>
      <c r="H351" s="27">
        <v>0</v>
      </c>
      <c r="I351" s="27">
        <v>0</v>
      </c>
      <c r="J351" s="69"/>
      <c r="K351" s="70"/>
      <c r="L351" s="70"/>
      <c r="M351" s="70"/>
      <c r="N351" s="71"/>
      <c r="O351" s="48"/>
    </row>
    <row r="352" spans="1:15" ht="15" customHeight="1" x14ac:dyDescent="0.25">
      <c r="A352" s="84"/>
      <c r="B352" s="51"/>
      <c r="C352" s="35"/>
      <c r="D352" s="14">
        <v>2018</v>
      </c>
      <c r="E352" s="27">
        <f>SUM(F352:I352)</f>
        <v>633.04</v>
      </c>
      <c r="F352" s="27">
        <v>633.04</v>
      </c>
      <c r="G352" s="27">
        <v>0</v>
      </c>
      <c r="H352" s="27">
        <v>0</v>
      </c>
      <c r="I352" s="27">
        <v>0</v>
      </c>
      <c r="J352" s="69"/>
      <c r="K352" s="70"/>
      <c r="L352" s="70"/>
      <c r="M352" s="70"/>
      <c r="N352" s="71"/>
      <c r="O352" s="48"/>
    </row>
    <row r="353" spans="1:15" ht="15" customHeight="1" x14ac:dyDescent="0.25">
      <c r="A353" s="84"/>
      <c r="B353" s="51"/>
      <c r="C353" s="35"/>
      <c r="D353" s="14">
        <v>2019</v>
      </c>
      <c r="E353" s="27">
        <f>SUM(F353:I353)</f>
        <v>640.96</v>
      </c>
      <c r="F353" s="27">
        <v>640.96</v>
      </c>
      <c r="G353" s="27">
        <v>0</v>
      </c>
      <c r="H353" s="27">
        <v>0</v>
      </c>
      <c r="I353" s="27">
        <v>0</v>
      </c>
      <c r="J353" s="69"/>
      <c r="K353" s="70"/>
      <c r="L353" s="70"/>
      <c r="M353" s="70"/>
      <c r="N353" s="71"/>
      <c r="O353" s="48"/>
    </row>
    <row r="354" spans="1:15" ht="15.75" x14ac:dyDescent="0.25">
      <c r="A354" s="85"/>
      <c r="B354" s="52"/>
      <c r="C354" s="36"/>
      <c r="D354" s="14">
        <v>2020</v>
      </c>
      <c r="E354" s="27">
        <f>SUM(F354:I354)</f>
        <v>664.9</v>
      </c>
      <c r="F354" s="27">
        <v>664.9</v>
      </c>
      <c r="G354" s="27">
        <v>0</v>
      </c>
      <c r="H354" s="27">
        <v>0</v>
      </c>
      <c r="I354" s="27">
        <v>0</v>
      </c>
      <c r="J354" s="72"/>
      <c r="K354" s="73"/>
      <c r="L354" s="73"/>
      <c r="M354" s="73"/>
      <c r="N354" s="74"/>
      <c r="O354" s="49"/>
    </row>
    <row r="355" spans="1:15" ht="24.75" customHeight="1" x14ac:dyDescent="0.25">
      <c r="A355" s="83" t="s">
        <v>81</v>
      </c>
      <c r="B355" s="50" t="s">
        <v>231</v>
      </c>
      <c r="C355" s="34" t="s">
        <v>232</v>
      </c>
      <c r="D355" s="14" t="s">
        <v>146</v>
      </c>
      <c r="E355" s="27">
        <f>SUM(E356:E359)</f>
        <v>0</v>
      </c>
      <c r="F355" s="27">
        <f>SUM(F356:F359)</f>
        <v>0</v>
      </c>
      <c r="G355" s="27">
        <f>SUM(G356:G359)</f>
        <v>0</v>
      </c>
      <c r="H355" s="27">
        <f>SUM(H356:H359)</f>
        <v>0</v>
      </c>
      <c r="I355" s="27">
        <f>SUM(I356:I359)</f>
        <v>0</v>
      </c>
      <c r="J355" s="37" t="s">
        <v>323</v>
      </c>
      <c r="K355" s="38"/>
      <c r="L355" s="38"/>
      <c r="M355" s="38"/>
      <c r="N355" s="39"/>
      <c r="O355" s="47" t="s">
        <v>230</v>
      </c>
    </row>
    <row r="356" spans="1:15" ht="15" customHeight="1" x14ac:dyDescent="0.25">
      <c r="A356" s="84"/>
      <c r="B356" s="51"/>
      <c r="C356" s="35"/>
      <c r="D356" s="14">
        <v>2017</v>
      </c>
      <c r="E356" s="27">
        <f>SUM(F356:I356)</f>
        <v>0</v>
      </c>
      <c r="F356" s="27">
        <v>0</v>
      </c>
      <c r="G356" s="27">
        <v>0</v>
      </c>
      <c r="H356" s="27">
        <v>0</v>
      </c>
      <c r="I356" s="27">
        <v>0</v>
      </c>
      <c r="J356" s="40"/>
      <c r="K356" s="41"/>
      <c r="L356" s="41"/>
      <c r="M356" s="41"/>
      <c r="N356" s="42"/>
      <c r="O356" s="48"/>
    </row>
    <row r="357" spans="1:15" ht="15" customHeight="1" x14ac:dyDescent="0.25">
      <c r="A357" s="84"/>
      <c r="B357" s="51"/>
      <c r="C357" s="35"/>
      <c r="D357" s="14">
        <v>2018</v>
      </c>
      <c r="E357" s="27">
        <f>SUM(F357:I357)</f>
        <v>0</v>
      </c>
      <c r="F357" s="27">
        <v>0</v>
      </c>
      <c r="G357" s="27">
        <v>0</v>
      </c>
      <c r="H357" s="27">
        <v>0</v>
      </c>
      <c r="I357" s="27">
        <v>0</v>
      </c>
      <c r="J357" s="40"/>
      <c r="K357" s="41"/>
      <c r="L357" s="41"/>
      <c r="M357" s="41"/>
      <c r="N357" s="42"/>
      <c r="O357" s="48"/>
    </row>
    <row r="358" spans="1:15" ht="15" customHeight="1" x14ac:dyDescent="0.25">
      <c r="A358" s="84"/>
      <c r="B358" s="51"/>
      <c r="C358" s="35"/>
      <c r="D358" s="14">
        <v>2019</v>
      </c>
      <c r="E358" s="27">
        <f>SUM(F358:I358)</f>
        <v>0</v>
      </c>
      <c r="F358" s="27">
        <v>0</v>
      </c>
      <c r="G358" s="27">
        <v>0</v>
      </c>
      <c r="H358" s="27">
        <v>0</v>
      </c>
      <c r="I358" s="27">
        <v>0</v>
      </c>
      <c r="J358" s="40"/>
      <c r="K358" s="41"/>
      <c r="L358" s="41"/>
      <c r="M358" s="41"/>
      <c r="N358" s="42"/>
      <c r="O358" s="48"/>
    </row>
    <row r="359" spans="1:15" ht="15" customHeight="1" x14ac:dyDescent="0.25">
      <c r="A359" s="85"/>
      <c r="B359" s="52"/>
      <c r="C359" s="36"/>
      <c r="D359" s="14">
        <v>2020</v>
      </c>
      <c r="E359" s="27">
        <f>SUM(F359:I359)</f>
        <v>0</v>
      </c>
      <c r="F359" s="27">
        <v>0</v>
      </c>
      <c r="G359" s="27">
        <v>0</v>
      </c>
      <c r="H359" s="27">
        <v>0</v>
      </c>
      <c r="I359" s="27">
        <v>0</v>
      </c>
      <c r="J359" s="43"/>
      <c r="K359" s="44"/>
      <c r="L359" s="44"/>
      <c r="M359" s="44"/>
      <c r="N359" s="45"/>
      <c r="O359" s="49"/>
    </row>
    <row r="360" spans="1:15" ht="15" customHeight="1" x14ac:dyDescent="0.25">
      <c r="A360" s="54" t="s">
        <v>238</v>
      </c>
      <c r="B360" s="50" t="s">
        <v>248</v>
      </c>
      <c r="C360" s="34" t="s">
        <v>232</v>
      </c>
      <c r="D360" s="14" t="s">
        <v>146</v>
      </c>
      <c r="E360" s="28">
        <f>SUM(E361:E364)</f>
        <v>1191886.4529800001</v>
      </c>
      <c r="F360" s="28">
        <f>SUM(F361:F364)</f>
        <v>154843.48498000001</v>
      </c>
      <c r="G360" s="28">
        <f>SUM(G361:G364)</f>
        <v>405823.96799999994</v>
      </c>
      <c r="H360" s="28">
        <f>SUM(H361:H364)</f>
        <v>0</v>
      </c>
      <c r="I360" s="28">
        <f>SUM(I361:I364)</f>
        <v>631219</v>
      </c>
      <c r="J360" s="37"/>
      <c r="K360" s="38"/>
      <c r="L360" s="38"/>
      <c r="M360" s="38"/>
      <c r="N360" s="39"/>
      <c r="O360" s="47" t="s">
        <v>322</v>
      </c>
    </row>
    <row r="361" spans="1:15" ht="15" customHeight="1" x14ac:dyDescent="0.25">
      <c r="A361" s="55"/>
      <c r="B361" s="51"/>
      <c r="C361" s="35"/>
      <c r="D361" s="14">
        <v>2017</v>
      </c>
      <c r="E361" s="28">
        <f>SUM(F361:I361)</f>
        <v>289059.90000000002</v>
      </c>
      <c r="F361" s="28">
        <f t="shared" ref="F361:I364" si="15">F551+F436+F451+F486+F521+F366</f>
        <v>12700.9</v>
      </c>
      <c r="G361" s="28">
        <f t="shared" si="15"/>
        <v>112379.29999999999</v>
      </c>
      <c r="H361" s="28">
        <f t="shared" si="15"/>
        <v>0</v>
      </c>
      <c r="I361" s="28">
        <f t="shared" si="15"/>
        <v>163979.70000000001</v>
      </c>
      <c r="J361" s="40"/>
      <c r="K361" s="41"/>
      <c r="L361" s="41"/>
      <c r="M361" s="41"/>
      <c r="N361" s="42"/>
      <c r="O361" s="48"/>
    </row>
    <row r="362" spans="1:15" ht="15" customHeight="1" x14ac:dyDescent="0.25">
      <c r="A362" s="55"/>
      <c r="B362" s="51"/>
      <c r="C362" s="35"/>
      <c r="D362" s="14">
        <v>2018</v>
      </c>
      <c r="E362" s="28">
        <f>SUM(F362:I362)</f>
        <v>249975.1</v>
      </c>
      <c r="F362" s="28">
        <f t="shared" si="15"/>
        <v>52826.400000000001</v>
      </c>
      <c r="G362" s="28">
        <f t="shared" si="15"/>
        <v>103836.3</v>
      </c>
      <c r="H362" s="28">
        <f t="shared" si="15"/>
        <v>0</v>
      </c>
      <c r="I362" s="28">
        <f t="shared" si="15"/>
        <v>93312.4</v>
      </c>
      <c r="J362" s="40"/>
      <c r="K362" s="41"/>
      <c r="L362" s="41"/>
      <c r="M362" s="41"/>
      <c r="N362" s="42"/>
      <c r="O362" s="48"/>
    </row>
    <row r="363" spans="1:15" ht="15" customHeight="1" x14ac:dyDescent="0.25">
      <c r="A363" s="55"/>
      <c r="B363" s="51"/>
      <c r="C363" s="35"/>
      <c r="D363" s="14">
        <v>2019</v>
      </c>
      <c r="E363" s="28">
        <f>SUM(F363:I363)</f>
        <v>356658.61699999997</v>
      </c>
      <c r="F363" s="28">
        <f t="shared" si="15"/>
        <v>45688.648999999998</v>
      </c>
      <c r="G363" s="28">
        <f t="shared" si="15"/>
        <v>96407.567999999999</v>
      </c>
      <c r="H363" s="28">
        <f t="shared" si="15"/>
        <v>0</v>
      </c>
      <c r="I363" s="28">
        <f t="shared" si="15"/>
        <v>214562.4</v>
      </c>
      <c r="J363" s="40"/>
      <c r="K363" s="41"/>
      <c r="L363" s="41"/>
      <c r="M363" s="41"/>
      <c r="N363" s="42"/>
      <c r="O363" s="48"/>
    </row>
    <row r="364" spans="1:15" ht="15" customHeight="1" x14ac:dyDescent="0.25">
      <c r="A364" s="56"/>
      <c r="B364" s="52"/>
      <c r="C364" s="36"/>
      <c r="D364" s="14">
        <v>2020</v>
      </c>
      <c r="E364" s="28">
        <f>SUM(F364:I364)</f>
        <v>296192.83597999997</v>
      </c>
      <c r="F364" s="28">
        <f t="shared" si="15"/>
        <v>43627.535980000001</v>
      </c>
      <c r="G364" s="28">
        <f t="shared" si="15"/>
        <v>93200.799999999988</v>
      </c>
      <c r="H364" s="28">
        <f t="shared" si="15"/>
        <v>0</v>
      </c>
      <c r="I364" s="28">
        <f t="shared" si="15"/>
        <v>159364.5</v>
      </c>
      <c r="J364" s="43"/>
      <c r="K364" s="44"/>
      <c r="L364" s="44"/>
      <c r="M364" s="44"/>
      <c r="N364" s="45"/>
      <c r="O364" s="49"/>
    </row>
    <row r="365" spans="1:15" ht="15" customHeight="1" x14ac:dyDescent="0.25">
      <c r="A365" s="54" t="s">
        <v>239</v>
      </c>
      <c r="B365" s="50" t="s">
        <v>390</v>
      </c>
      <c r="C365" s="34" t="s">
        <v>232</v>
      </c>
      <c r="D365" s="15" t="s">
        <v>146</v>
      </c>
      <c r="E365" s="29">
        <f>SUM(E366:E369)</f>
        <v>2149.5</v>
      </c>
      <c r="F365" s="29">
        <f>SUM(F366:F369)</f>
        <v>0</v>
      </c>
      <c r="G365" s="29">
        <f>SUM(G366:G369)</f>
        <v>2149.5</v>
      </c>
      <c r="H365" s="29">
        <f>SUM(H366:H369)</f>
        <v>0</v>
      </c>
      <c r="I365" s="29">
        <f>SUM(I366:I369)</f>
        <v>0</v>
      </c>
      <c r="J365" s="37" t="s">
        <v>321</v>
      </c>
      <c r="K365" s="38"/>
      <c r="L365" s="38"/>
      <c r="M365" s="38"/>
      <c r="N365" s="39"/>
      <c r="O365" s="47" t="s">
        <v>320</v>
      </c>
    </row>
    <row r="366" spans="1:15" ht="15" customHeight="1" x14ac:dyDescent="0.25">
      <c r="A366" s="55"/>
      <c r="B366" s="51"/>
      <c r="C366" s="35"/>
      <c r="D366" s="15">
        <v>2017</v>
      </c>
      <c r="E366" s="29">
        <f>SUM(F366:I366)</f>
        <v>213.9</v>
      </c>
      <c r="F366" s="29">
        <f t="shared" ref="F366:I369" si="16">F371</f>
        <v>0</v>
      </c>
      <c r="G366" s="29">
        <f t="shared" si="16"/>
        <v>213.9</v>
      </c>
      <c r="H366" s="29">
        <f t="shared" si="16"/>
        <v>0</v>
      </c>
      <c r="I366" s="29">
        <f t="shared" si="16"/>
        <v>0</v>
      </c>
      <c r="J366" s="40"/>
      <c r="K366" s="41"/>
      <c r="L366" s="41"/>
      <c r="M366" s="41"/>
      <c r="N366" s="42"/>
      <c r="O366" s="48"/>
    </row>
    <row r="367" spans="1:15" ht="34.5" customHeight="1" x14ac:dyDescent="0.25">
      <c r="A367" s="55"/>
      <c r="B367" s="51"/>
      <c r="C367" s="35"/>
      <c r="D367" s="15">
        <v>2018</v>
      </c>
      <c r="E367" s="29">
        <f>SUM(F367:I367)</f>
        <v>209.6</v>
      </c>
      <c r="F367" s="29">
        <f t="shared" si="16"/>
        <v>0</v>
      </c>
      <c r="G367" s="29">
        <f t="shared" si="16"/>
        <v>209.6</v>
      </c>
      <c r="H367" s="29">
        <f t="shared" si="16"/>
        <v>0</v>
      </c>
      <c r="I367" s="29">
        <f t="shared" si="16"/>
        <v>0</v>
      </c>
      <c r="J367" s="40"/>
      <c r="K367" s="41"/>
      <c r="L367" s="41"/>
      <c r="M367" s="41"/>
      <c r="N367" s="42"/>
      <c r="O367" s="48"/>
    </row>
    <row r="368" spans="1:15" ht="30.75" customHeight="1" x14ac:dyDescent="0.25">
      <c r="A368" s="55"/>
      <c r="B368" s="51"/>
      <c r="C368" s="35"/>
      <c r="D368" s="15">
        <v>2019</v>
      </c>
      <c r="E368" s="29">
        <f>SUM(F368:I368)</f>
        <v>952.6</v>
      </c>
      <c r="F368" s="29">
        <f t="shared" si="16"/>
        <v>0</v>
      </c>
      <c r="G368" s="29">
        <f t="shared" si="16"/>
        <v>952.6</v>
      </c>
      <c r="H368" s="29">
        <f t="shared" si="16"/>
        <v>0</v>
      </c>
      <c r="I368" s="29">
        <f t="shared" si="16"/>
        <v>0</v>
      </c>
      <c r="J368" s="40"/>
      <c r="K368" s="41"/>
      <c r="L368" s="41"/>
      <c r="M368" s="41"/>
      <c r="N368" s="42"/>
      <c r="O368" s="48"/>
    </row>
    <row r="369" spans="1:15" ht="48" customHeight="1" x14ac:dyDescent="0.25">
      <c r="A369" s="56"/>
      <c r="B369" s="52"/>
      <c r="C369" s="36"/>
      <c r="D369" s="15">
        <v>2020</v>
      </c>
      <c r="E369" s="29">
        <f>SUM(F369:I369)</f>
        <v>773.4</v>
      </c>
      <c r="F369" s="29">
        <f t="shared" si="16"/>
        <v>0</v>
      </c>
      <c r="G369" s="29">
        <f t="shared" si="16"/>
        <v>773.4</v>
      </c>
      <c r="H369" s="29">
        <f t="shared" si="16"/>
        <v>0</v>
      </c>
      <c r="I369" s="29">
        <f t="shared" si="16"/>
        <v>0</v>
      </c>
      <c r="J369" s="43"/>
      <c r="K369" s="44"/>
      <c r="L369" s="44"/>
      <c r="M369" s="44"/>
      <c r="N369" s="45"/>
      <c r="O369" s="49"/>
    </row>
    <row r="370" spans="1:15" ht="20.25" customHeight="1" x14ac:dyDescent="0.25">
      <c r="A370" s="54" t="s">
        <v>240</v>
      </c>
      <c r="B370" s="83" t="s">
        <v>192</v>
      </c>
      <c r="C370" s="34" t="s">
        <v>232</v>
      </c>
      <c r="D370" s="15" t="s">
        <v>146</v>
      </c>
      <c r="E370" s="29">
        <f>SUM(E371:E374)</f>
        <v>2149.5</v>
      </c>
      <c r="F370" s="29">
        <f>SUM(F371:F374)</f>
        <v>0</v>
      </c>
      <c r="G370" s="29">
        <f>SUM(G371:G374)</f>
        <v>2149.5</v>
      </c>
      <c r="H370" s="29">
        <f>SUM(H371:H374)</f>
        <v>0</v>
      </c>
      <c r="I370" s="29">
        <f>SUM(I371:I374)</f>
        <v>0</v>
      </c>
      <c r="J370" s="37" t="s">
        <v>155</v>
      </c>
      <c r="K370" s="38"/>
      <c r="L370" s="38"/>
      <c r="M370" s="38"/>
      <c r="N370" s="39"/>
      <c r="O370" s="47" t="s">
        <v>302</v>
      </c>
    </row>
    <row r="371" spans="1:15" ht="20.25" customHeight="1" x14ac:dyDescent="0.25">
      <c r="A371" s="55"/>
      <c r="B371" s="84"/>
      <c r="C371" s="35"/>
      <c r="D371" s="15">
        <v>2017</v>
      </c>
      <c r="E371" s="29">
        <f>SUM(F371:I371)</f>
        <v>213.9</v>
      </c>
      <c r="F371" s="29">
        <v>0</v>
      </c>
      <c r="G371" s="29">
        <v>213.9</v>
      </c>
      <c r="H371" s="29">
        <v>0</v>
      </c>
      <c r="I371" s="29">
        <v>0</v>
      </c>
      <c r="J371" s="40"/>
      <c r="K371" s="41"/>
      <c r="L371" s="41"/>
      <c r="M371" s="41"/>
      <c r="N371" s="42"/>
      <c r="O371" s="48"/>
    </row>
    <row r="372" spans="1:15" ht="20.25" customHeight="1" x14ac:dyDescent="0.25">
      <c r="A372" s="55"/>
      <c r="B372" s="84"/>
      <c r="C372" s="35"/>
      <c r="D372" s="15">
        <v>2018</v>
      </c>
      <c r="E372" s="29">
        <f>SUM(F372:I372)</f>
        <v>209.6</v>
      </c>
      <c r="F372" s="29">
        <v>0</v>
      </c>
      <c r="G372" s="29">
        <v>209.6</v>
      </c>
      <c r="H372" s="29">
        <v>0</v>
      </c>
      <c r="I372" s="29">
        <v>0</v>
      </c>
      <c r="J372" s="40"/>
      <c r="K372" s="41"/>
      <c r="L372" s="41"/>
      <c r="M372" s="41"/>
      <c r="N372" s="42"/>
      <c r="O372" s="48"/>
    </row>
    <row r="373" spans="1:15" ht="20.25" customHeight="1" x14ac:dyDescent="0.25">
      <c r="A373" s="55"/>
      <c r="B373" s="84"/>
      <c r="C373" s="35"/>
      <c r="D373" s="15">
        <v>2019</v>
      </c>
      <c r="E373" s="29">
        <f>SUM(F373:I373)</f>
        <v>952.6</v>
      </c>
      <c r="F373" s="29">
        <v>0</v>
      </c>
      <c r="G373" s="29">
        <v>952.6</v>
      </c>
      <c r="H373" s="29">
        <v>0</v>
      </c>
      <c r="I373" s="29">
        <v>0</v>
      </c>
      <c r="J373" s="40"/>
      <c r="K373" s="41"/>
      <c r="L373" s="41"/>
      <c r="M373" s="41"/>
      <c r="N373" s="42"/>
      <c r="O373" s="48"/>
    </row>
    <row r="374" spans="1:15" ht="20.25" customHeight="1" x14ac:dyDescent="0.25">
      <c r="A374" s="56"/>
      <c r="B374" s="85"/>
      <c r="C374" s="36"/>
      <c r="D374" s="15">
        <v>2020</v>
      </c>
      <c r="E374" s="29">
        <f>SUM(F374:I374)</f>
        <v>773.4</v>
      </c>
      <c r="F374" s="29">
        <v>0</v>
      </c>
      <c r="G374" s="29">
        <v>773.4</v>
      </c>
      <c r="H374" s="29">
        <v>0</v>
      </c>
      <c r="I374" s="29">
        <v>0</v>
      </c>
      <c r="J374" s="43"/>
      <c r="K374" s="44"/>
      <c r="L374" s="44"/>
      <c r="M374" s="44"/>
      <c r="N374" s="45"/>
      <c r="O374" s="49"/>
    </row>
    <row r="375" spans="1:15" ht="15" customHeight="1" x14ac:dyDescent="0.25">
      <c r="A375" s="54" t="s">
        <v>82</v>
      </c>
      <c r="B375" s="53" t="s">
        <v>241</v>
      </c>
      <c r="C375" s="46">
        <v>2017</v>
      </c>
      <c r="D375" s="15" t="s">
        <v>146</v>
      </c>
      <c r="E375" s="29">
        <f>SUM(E376:E379)</f>
        <v>0</v>
      </c>
      <c r="F375" s="29">
        <f>SUM(F376:F379)</f>
        <v>0</v>
      </c>
      <c r="G375" s="29">
        <f>SUM(G376:G379)</f>
        <v>0</v>
      </c>
      <c r="H375" s="29">
        <f>SUM(H376:H379)</f>
        <v>0</v>
      </c>
      <c r="I375" s="29">
        <f>SUM(I376:I379)</f>
        <v>0</v>
      </c>
      <c r="J375" s="37" t="s">
        <v>319</v>
      </c>
      <c r="K375" s="38"/>
      <c r="L375" s="38"/>
      <c r="M375" s="38"/>
      <c r="N375" s="39"/>
      <c r="O375" s="47" t="s">
        <v>302</v>
      </c>
    </row>
    <row r="376" spans="1:15" ht="15" customHeight="1" x14ac:dyDescent="0.25">
      <c r="A376" s="55"/>
      <c r="B376" s="53"/>
      <c r="C376" s="46"/>
      <c r="D376" s="15">
        <v>2017</v>
      </c>
      <c r="E376" s="29">
        <v>0</v>
      </c>
      <c r="F376" s="29">
        <v>0</v>
      </c>
      <c r="G376" s="29">
        <v>0</v>
      </c>
      <c r="H376" s="29">
        <v>0</v>
      </c>
      <c r="I376" s="29">
        <v>0</v>
      </c>
      <c r="J376" s="40"/>
      <c r="K376" s="41"/>
      <c r="L376" s="41"/>
      <c r="M376" s="41"/>
      <c r="N376" s="42"/>
      <c r="O376" s="48"/>
    </row>
    <row r="377" spans="1:15" ht="15" customHeight="1" x14ac:dyDescent="0.25">
      <c r="A377" s="55"/>
      <c r="B377" s="53"/>
      <c r="C377" s="46"/>
      <c r="D377" s="15">
        <v>2018</v>
      </c>
      <c r="E377" s="29">
        <v>0</v>
      </c>
      <c r="F377" s="29">
        <v>0</v>
      </c>
      <c r="G377" s="29">
        <v>0</v>
      </c>
      <c r="H377" s="29">
        <v>0</v>
      </c>
      <c r="I377" s="29">
        <v>0</v>
      </c>
      <c r="J377" s="40"/>
      <c r="K377" s="41"/>
      <c r="L377" s="41"/>
      <c r="M377" s="41"/>
      <c r="N377" s="42"/>
      <c r="O377" s="48"/>
    </row>
    <row r="378" spans="1:15" ht="15" customHeight="1" x14ac:dyDescent="0.25">
      <c r="A378" s="55"/>
      <c r="B378" s="53"/>
      <c r="C378" s="46"/>
      <c r="D378" s="15">
        <v>2019</v>
      </c>
      <c r="E378" s="29">
        <v>0</v>
      </c>
      <c r="F378" s="29">
        <v>0</v>
      </c>
      <c r="G378" s="29">
        <v>0</v>
      </c>
      <c r="H378" s="29">
        <v>0</v>
      </c>
      <c r="I378" s="29">
        <v>0</v>
      </c>
      <c r="J378" s="40"/>
      <c r="K378" s="41"/>
      <c r="L378" s="41"/>
      <c r="M378" s="41"/>
      <c r="N378" s="42"/>
      <c r="O378" s="48"/>
    </row>
    <row r="379" spans="1:15" ht="15" customHeight="1" x14ac:dyDescent="0.25">
      <c r="A379" s="56"/>
      <c r="B379" s="53"/>
      <c r="C379" s="46"/>
      <c r="D379" s="15">
        <v>2020</v>
      </c>
      <c r="E379" s="29">
        <v>0</v>
      </c>
      <c r="F379" s="29">
        <v>0</v>
      </c>
      <c r="G379" s="29">
        <v>0</v>
      </c>
      <c r="H379" s="29">
        <v>0</v>
      </c>
      <c r="I379" s="29">
        <v>0</v>
      </c>
      <c r="J379" s="43"/>
      <c r="K379" s="44"/>
      <c r="L379" s="44"/>
      <c r="M379" s="44"/>
      <c r="N379" s="45"/>
      <c r="O379" s="49"/>
    </row>
    <row r="380" spans="1:15" ht="19.5" customHeight="1" x14ac:dyDescent="0.25">
      <c r="A380" s="54" t="s">
        <v>83</v>
      </c>
      <c r="B380" s="53" t="s">
        <v>242</v>
      </c>
      <c r="C380" s="46" t="s">
        <v>232</v>
      </c>
      <c r="D380" s="15" t="s">
        <v>146</v>
      </c>
      <c r="E380" s="29">
        <v>0</v>
      </c>
      <c r="F380" s="29">
        <v>0</v>
      </c>
      <c r="G380" s="29">
        <v>0</v>
      </c>
      <c r="H380" s="29">
        <v>0</v>
      </c>
      <c r="I380" s="29">
        <v>0</v>
      </c>
      <c r="J380" s="37" t="s">
        <v>163</v>
      </c>
      <c r="K380" s="38"/>
      <c r="L380" s="38"/>
      <c r="M380" s="38"/>
      <c r="N380" s="39"/>
      <c r="O380" s="47" t="s">
        <v>302</v>
      </c>
    </row>
    <row r="381" spans="1:15" ht="19.5" customHeight="1" x14ac:dyDescent="0.25">
      <c r="A381" s="55"/>
      <c r="B381" s="53"/>
      <c r="C381" s="46"/>
      <c r="D381" s="15">
        <v>2017</v>
      </c>
      <c r="E381" s="29">
        <v>0</v>
      </c>
      <c r="F381" s="29">
        <v>0</v>
      </c>
      <c r="G381" s="29">
        <v>0</v>
      </c>
      <c r="H381" s="29">
        <v>0</v>
      </c>
      <c r="I381" s="29">
        <v>0</v>
      </c>
      <c r="J381" s="40"/>
      <c r="K381" s="41"/>
      <c r="L381" s="41"/>
      <c r="M381" s="41"/>
      <c r="N381" s="42"/>
      <c r="O381" s="48"/>
    </row>
    <row r="382" spans="1:15" ht="19.5" customHeight="1" x14ac:dyDescent="0.25">
      <c r="A382" s="55"/>
      <c r="B382" s="53"/>
      <c r="C382" s="46"/>
      <c r="D382" s="15">
        <v>2018</v>
      </c>
      <c r="E382" s="29">
        <v>0</v>
      </c>
      <c r="F382" s="29">
        <v>0</v>
      </c>
      <c r="G382" s="29">
        <v>0</v>
      </c>
      <c r="H382" s="29">
        <v>0</v>
      </c>
      <c r="I382" s="29">
        <v>0</v>
      </c>
      <c r="J382" s="40"/>
      <c r="K382" s="41"/>
      <c r="L382" s="41"/>
      <c r="M382" s="41"/>
      <c r="N382" s="42"/>
      <c r="O382" s="48"/>
    </row>
    <row r="383" spans="1:15" ht="19.5" customHeight="1" x14ac:dyDescent="0.25">
      <c r="A383" s="55"/>
      <c r="B383" s="53"/>
      <c r="C383" s="46"/>
      <c r="D383" s="15">
        <v>2019</v>
      </c>
      <c r="E383" s="29">
        <v>0</v>
      </c>
      <c r="F383" s="29">
        <v>0</v>
      </c>
      <c r="G383" s="29">
        <v>0</v>
      </c>
      <c r="H383" s="29">
        <v>0</v>
      </c>
      <c r="I383" s="29">
        <v>0</v>
      </c>
      <c r="J383" s="40"/>
      <c r="K383" s="41"/>
      <c r="L383" s="41"/>
      <c r="M383" s="41"/>
      <c r="N383" s="42"/>
      <c r="O383" s="48"/>
    </row>
    <row r="384" spans="1:15" ht="18.75" customHeight="1" x14ac:dyDescent="0.25">
      <c r="A384" s="56"/>
      <c r="B384" s="53"/>
      <c r="C384" s="46"/>
      <c r="D384" s="15">
        <v>2020</v>
      </c>
      <c r="E384" s="29">
        <v>0</v>
      </c>
      <c r="F384" s="29">
        <v>0</v>
      </c>
      <c r="G384" s="29">
        <v>0</v>
      </c>
      <c r="H384" s="29">
        <v>0</v>
      </c>
      <c r="I384" s="29">
        <v>0</v>
      </c>
      <c r="J384" s="43"/>
      <c r="K384" s="44"/>
      <c r="L384" s="44"/>
      <c r="M384" s="44"/>
      <c r="N384" s="45"/>
      <c r="O384" s="49"/>
    </row>
    <row r="385" spans="1:15" ht="15" customHeight="1" x14ac:dyDescent="0.25">
      <c r="A385" s="54" t="s">
        <v>84</v>
      </c>
      <c r="B385" s="53" t="s">
        <v>243</v>
      </c>
      <c r="C385" s="46" t="s">
        <v>232</v>
      </c>
      <c r="D385" s="15" t="s">
        <v>146</v>
      </c>
      <c r="E385" s="29">
        <v>0</v>
      </c>
      <c r="F385" s="29">
        <v>0</v>
      </c>
      <c r="G385" s="29">
        <v>0</v>
      </c>
      <c r="H385" s="29">
        <v>0</v>
      </c>
      <c r="I385" s="29">
        <v>0</v>
      </c>
      <c r="J385" s="37" t="s">
        <v>113</v>
      </c>
      <c r="K385" s="38"/>
      <c r="L385" s="38"/>
      <c r="M385" s="38"/>
      <c r="N385" s="39"/>
      <c r="O385" s="47" t="s">
        <v>302</v>
      </c>
    </row>
    <row r="386" spans="1:15" ht="15" customHeight="1" x14ac:dyDescent="0.25">
      <c r="A386" s="55"/>
      <c r="B386" s="53"/>
      <c r="C386" s="46"/>
      <c r="D386" s="15">
        <v>2017</v>
      </c>
      <c r="E386" s="29">
        <v>0</v>
      </c>
      <c r="F386" s="29">
        <v>0</v>
      </c>
      <c r="G386" s="29">
        <v>0</v>
      </c>
      <c r="H386" s="29">
        <v>0</v>
      </c>
      <c r="I386" s="29">
        <v>0</v>
      </c>
      <c r="J386" s="40"/>
      <c r="K386" s="41"/>
      <c r="L386" s="41"/>
      <c r="M386" s="41"/>
      <c r="N386" s="42"/>
      <c r="O386" s="48"/>
    </row>
    <row r="387" spans="1:15" ht="15" customHeight="1" x14ac:dyDescent="0.25">
      <c r="A387" s="55"/>
      <c r="B387" s="53"/>
      <c r="C387" s="46"/>
      <c r="D387" s="15">
        <v>2018</v>
      </c>
      <c r="E387" s="29">
        <v>0</v>
      </c>
      <c r="F387" s="29">
        <v>0</v>
      </c>
      <c r="G387" s="29">
        <v>0</v>
      </c>
      <c r="H387" s="29">
        <v>0</v>
      </c>
      <c r="I387" s="29">
        <v>0</v>
      </c>
      <c r="J387" s="40"/>
      <c r="K387" s="41"/>
      <c r="L387" s="41"/>
      <c r="M387" s="41"/>
      <c r="N387" s="42"/>
      <c r="O387" s="48"/>
    </row>
    <row r="388" spans="1:15" ht="15" customHeight="1" x14ac:dyDescent="0.25">
      <c r="A388" s="55"/>
      <c r="B388" s="53"/>
      <c r="C388" s="46"/>
      <c r="D388" s="15">
        <v>2019</v>
      </c>
      <c r="E388" s="29">
        <v>0</v>
      </c>
      <c r="F388" s="29">
        <v>0</v>
      </c>
      <c r="G388" s="29">
        <v>0</v>
      </c>
      <c r="H388" s="29">
        <v>0</v>
      </c>
      <c r="I388" s="29">
        <v>0</v>
      </c>
      <c r="J388" s="40"/>
      <c r="K388" s="41"/>
      <c r="L388" s="41"/>
      <c r="M388" s="41"/>
      <c r="N388" s="42"/>
      <c r="O388" s="48"/>
    </row>
    <row r="389" spans="1:15" ht="15" customHeight="1" x14ac:dyDescent="0.25">
      <c r="A389" s="56"/>
      <c r="B389" s="53"/>
      <c r="C389" s="46"/>
      <c r="D389" s="15">
        <v>2020</v>
      </c>
      <c r="E389" s="29">
        <v>0</v>
      </c>
      <c r="F389" s="29">
        <v>0</v>
      </c>
      <c r="G389" s="29">
        <v>0</v>
      </c>
      <c r="H389" s="29">
        <v>0</v>
      </c>
      <c r="I389" s="29">
        <v>0</v>
      </c>
      <c r="J389" s="43"/>
      <c r="K389" s="44"/>
      <c r="L389" s="44"/>
      <c r="M389" s="44"/>
      <c r="N389" s="45"/>
      <c r="O389" s="49"/>
    </row>
    <row r="390" spans="1:15" ht="15" customHeight="1" x14ac:dyDescent="0.25">
      <c r="A390" s="54" t="s">
        <v>85</v>
      </c>
      <c r="B390" s="53" t="s">
        <v>244</v>
      </c>
      <c r="C390" s="46" t="s">
        <v>232</v>
      </c>
      <c r="D390" s="15" t="s">
        <v>146</v>
      </c>
      <c r="E390" s="29">
        <v>0</v>
      </c>
      <c r="F390" s="29">
        <v>0</v>
      </c>
      <c r="G390" s="29">
        <v>0</v>
      </c>
      <c r="H390" s="29">
        <v>0</v>
      </c>
      <c r="I390" s="29">
        <v>0</v>
      </c>
      <c r="J390" s="37" t="s">
        <v>249</v>
      </c>
      <c r="K390" s="38"/>
      <c r="L390" s="38"/>
      <c r="M390" s="38"/>
      <c r="N390" s="39"/>
      <c r="O390" s="47" t="s">
        <v>302</v>
      </c>
    </row>
    <row r="391" spans="1:15" ht="15" customHeight="1" x14ac:dyDescent="0.25">
      <c r="A391" s="55"/>
      <c r="B391" s="53"/>
      <c r="C391" s="46"/>
      <c r="D391" s="15">
        <v>2017</v>
      </c>
      <c r="E391" s="29">
        <v>0</v>
      </c>
      <c r="F391" s="29">
        <v>0</v>
      </c>
      <c r="G391" s="29">
        <v>0</v>
      </c>
      <c r="H391" s="29">
        <v>0</v>
      </c>
      <c r="I391" s="29">
        <v>0</v>
      </c>
      <c r="J391" s="40"/>
      <c r="K391" s="41"/>
      <c r="L391" s="41"/>
      <c r="M391" s="41"/>
      <c r="N391" s="42"/>
      <c r="O391" s="48"/>
    </row>
    <row r="392" spans="1:15" ht="15" customHeight="1" x14ac:dyDescent="0.25">
      <c r="A392" s="55"/>
      <c r="B392" s="53"/>
      <c r="C392" s="46"/>
      <c r="D392" s="15">
        <v>2018</v>
      </c>
      <c r="E392" s="29">
        <v>0</v>
      </c>
      <c r="F392" s="29">
        <v>0</v>
      </c>
      <c r="G392" s="29">
        <v>0</v>
      </c>
      <c r="H392" s="29">
        <v>0</v>
      </c>
      <c r="I392" s="29">
        <v>0</v>
      </c>
      <c r="J392" s="40"/>
      <c r="K392" s="41"/>
      <c r="L392" s="41"/>
      <c r="M392" s="41"/>
      <c r="N392" s="42"/>
      <c r="O392" s="48"/>
    </row>
    <row r="393" spans="1:15" ht="15" customHeight="1" x14ac:dyDescent="0.25">
      <c r="A393" s="55"/>
      <c r="B393" s="53"/>
      <c r="C393" s="46"/>
      <c r="D393" s="15">
        <v>2019</v>
      </c>
      <c r="E393" s="29">
        <v>0</v>
      </c>
      <c r="F393" s="29">
        <v>0</v>
      </c>
      <c r="G393" s="29">
        <v>0</v>
      </c>
      <c r="H393" s="29">
        <v>0</v>
      </c>
      <c r="I393" s="29">
        <v>0</v>
      </c>
      <c r="J393" s="40"/>
      <c r="K393" s="41"/>
      <c r="L393" s="41"/>
      <c r="M393" s="41"/>
      <c r="N393" s="42"/>
      <c r="O393" s="48"/>
    </row>
    <row r="394" spans="1:15" ht="15" customHeight="1" x14ac:dyDescent="0.25">
      <c r="A394" s="56"/>
      <c r="B394" s="53"/>
      <c r="C394" s="46"/>
      <c r="D394" s="15">
        <v>2020</v>
      </c>
      <c r="E394" s="29">
        <v>0</v>
      </c>
      <c r="F394" s="29">
        <v>0</v>
      </c>
      <c r="G394" s="29">
        <v>0</v>
      </c>
      <c r="H394" s="29">
        <v>0</v>
      </c>
      <c r="I394" s="29">
        <v>0</v>
      </c>
      <c r="J394" s="43"/>
      <c r="K394" s="44"/>
      <c r="L394" s="44"/>
      <c r="M394" s="44"/>
      <c r="N394" s="45"/>
      <c r="O394" s="49"/>
    </row>
    <row r="395" spans="1:15" ht="15.75" customHeight="1" x14ac:dyDescent="0.25">
      <c r="A395" s="54" t="s">
        <v>86</v>
      </c>
      <c r="B395" s="53" t="s">
        <v>245</v>
      </c>
      <c r="C395" s="46">
        <v>2017</v>
      </c>
      <c r="D395" s="15" t="s">
        <v>146</v>
      </c>
      <c r="E395" s="29">
        <v>0</v>
      </c>
      <c r="F395" s="29">
        <v>0</v>
      </c>
      <c r="G395" s="29">
        <v>0</v>
      </c>
      <c r="H395" s="29">
        <v>0</v>
      </c>
      <c r="I395" s="29">
        <v>0</v>
      </c>
      <c r="J395" s="37" t="s">
        <v>114</v>
      </c>
      <c r="K395" s="38"/>
      <c r="L395" s="38"/>
      <c r="M395" s="38"/>
      <c r="N395" s="39"/>
      <c r="O395" s="47" t="s">
        <v>302</v>
      </c>
    </row>
    <row r="396" spans="1:15" ht="15.75" x14ac:dyDescent="0.25">
      <c r="A396" s="55"/>
      <c r="B396" s="53"/>
      <c r="C396" s="46"/>
      <c r="D396" s="15">
        <v>2017</v>
      </c>
      <c r="E396" s="29">
        <v>0</v>
      </c>
      <c r="F396" s="29">
        <v>0</v>
      </c>
      <c r="G396" s="29">
        <v>0</v>
      </c>
      <c r="H396" s="29">
        <v>0</v>
      </c>
      <c r="I396" s="29">
        <v>0</v>
      </c>
      <c r="J396" s="40"/>
      <c r="K396" s="41"/>
      <c r="L396" s="41"/>
      <c r="M396" s="41"/>
      <c r="N396" s="42"/>
      <c r="O396" s="48"/>
    </row>
    <row r="397" spans="1:15" ht="15.75" x14ac:dyDescent="0.25">
      <c r="A397" s="55"/>
      <c r="B397" s="53"/>
      <c r="C397" s="46"/>
      <c r="D397" s="15">
        <v>2018</v>
      </c>
      <c r="E397" s="29">
        <v>0</v>
      </c>
      <c r="F397" s="29">
        <v>0</v>
      </c>
      <c r="G397" s="29">
        <v>0</v>
      </c>
      <c r="H397" s="29">
        <v>0</v>
      </c>
      <c r="I397" s="29">
        <v>0</v>
      </c>
      <c r="J397" s="40"/>
      <c r="K397" s="41"/>
      <c r="L397" s="41"/>
      <c r="M397" s="41"/>
      <c r="N397" s="42"/>
      <c r="O397" s="48"/>
    </row>
    <row r="398" spans="1:15" ht="15.75" x14ac:dyDescent="0.25">
      <c r="A398" s="55"/>
      <c r="B398" s="53"/>
      <c r="C398" s="46"/>
      <c r="D398" s="15">
        <v>2019</v>
      </c>
      <c r="E398" s="29">
        <v>0</v>
      </c>
      <c r="F398" s="29">
        <v>0</v>
      </c>
      <c r="G398" s="29">
        <v>0</v>
      </c>
      <c r="H398" s="29">
        <v>0</v>
      </c>
      <c r="I398" s="29">
        <v>0</v>
      </c>
      <c r="J398" s="40"/>
      <c r="K398" s="41"/>
      <c r="L398" s="41"/>
      <c r="M398" s="41"/>
      <c r="N398" s="42"/>
      <c r="O398" s="48"/>
    </row>
    <row r="399" spans="1:15" ht="15.75" x14ac:dyDescent="0.25">
      <c r="A399" s="56"/>
      <c r="B399" s="53"/>
      <c r="C399" s="46"/>
      <c r="D399" s="15">
        <v>2020</v>
      </c>
      <c r="E399" s="29">
        <v>0</v>
      </c>
      <c r="F399" s="29">
        <v>0</v>
      </c>
      <c r="G399" s="29">
        <v>0</v>
      </c>
      <c r="H399" s="29">
        <v>0</v>
      </c>
      <c r="I399" s="29">
        <v>0</v>
      </c>
      <c r="J399" s="43"/>
      <c r="K399" s="44"/>
      <c r="L399" s="44"/>
      <c r="M399" s="44"/>
      <c r="N399" s="45"/>
      <c r="O399" s="49"/>
    </row>
    <row r="400" spans="1:15" ht="15" customHeight="1" x14ac:dyDescent="0.25">
      <c r="A400" s="54" t="s">
        <v>87</v>
      </c>
      <c r="B400" s="53" t="s">
        <v>246</v>
      </c>
      <c r="C400" s="46">
        <v>2017</v>
      </c>
      <c r="D400" s="15" t="s">
        <v>146</v>
      </c>
      <c r="E400" s="29">
        <v>0</v>
      </c>
      <c r="F400" s="29">
        <v>0</v>
      </c>
      <c r="G400" s="29">
        <v>0</v>
      </c>
      <c r="H400" s="29">
        <v>0</v>
      </c>
      <c r="I400" s="29">
        <v>0</v>
      </c>
      <c r="J400" s="37" t="s">
        <v>115</v>
      </c>
      <c r="K400" s="38"/>
      <c r="L400" s="38"/>
      <c r="M400" s="38"/>
      <c r="N400" s="39"/>
      <c r="O400" s="47" t="s">
        <v>302</v>
      </c>
    </row>
    <row r="401" spans="1:15" ht="15" customHeight="1" x14ac:dyDescent="0.25">
      <c r="A401" s="55"/>
      <c r="B401" s="53"/>
      <c r="C401" s="46"/>
      <c r="D401" s="15">
        <v>2017</v>
      </c>
      <c r="E401" s="29">
        <v>0</v>
      </c>
      <c r="F401" s="29">
        <v>0</v>
      </c>
      <c r="G401" s="29">
        <v>0</v>
      </c>
      <c r="H401" s="29">
        <v>0</v>
      </c>
      <c r="I401" s="29">
        <v>0</v>
      </c>
      <c r="J401" s="40"/>
      <c r="K401" s="41"/>
      <c r="L401" s="41"/>
      <c r="M401" s="41"/>
      <c r="N401" s="42"/>
      <c r="O401" s="48"/>
    </row>
    <row r="402" spans="1:15" ht="15" customHeight="1" x14ac:dyDescent="0.25">
      <c r="A402" s="55"/>
      <c r="B402" s="53"/>
      <c r="C402" s="46"/>
      <c r="D402" s="15">
        <v>2018</v>
      </c>
      <c r="E402" s="29">
        <v>0</v>
      </c>
      <c r="F402" s="29">
        <v>0</v>
      </c>
      <c r="G402" s="29">
        <v>0</v>
      </c>
      <c r="H402" s="29">
        <v>0</v>
      </c>
      <c r="I402" s="29">
        <v>0</v>
      </c>
      <c r="J402" s="40"/>
      <c r="K402" s="41"/>
      <c r="L402" s="41"/>
      <c r="M402" s="41"/>
      <c r="N402" s="42"/>
      <c r="O402" s="48"/>
    </row>
    <row r="403" spans="1:15" ht="15" customHeight="1" x14ac:dyDescent="0.25">
      <c r="A403" s="55"/>
      <c r="B403" s="53"/>
      <c r="C403" s="46"/>
      <c r="D403" s="15">
        <v>2019</v>
      </c>
      <c r="E403" s="29">
        <v>0</v>
      </c>
      <c r="F403" s="29">
        <v>0</v>
      </c>
      <c r="G403" s="29">
        <v>0</v>
      </c>
      <c r="H403" s="29">
        <v>0</v>
      </c>
      <c r="I403" s="29">
        <v>0</v>
      </c>
      <c r="J403" s="40"/>
      <c r="K403" s="41"/>
      <c r="L403" s="41"/>
      <c r="M403" s="41"/>
      <c r="N403" s="42"/>
      <c r="O403" s="48"/>
    </row>
    <row r="404" spans="1:15" ht="15" customHeight="1" x14ac:dyDescent="0.25">
      <c r="A404" s="56"/>
      <c r="B404" s="53"/>
      <c r="C404" s="46"/>
      <c r="D404" s="15">
        <v>2020</v>
      </c>
      <c r="E404" s="29">
        <v>0</v>
      </c>
      <c r="F404" s="29">
        <v>0</v>
      </c>
      <c r="G404" s="29">
        <v>0</v>
      </c>
      <c r="H404" s="29">
        <v>0</v>
      </c>
      <c r="I404" s="29">
        <v>0</v>
      </c>
      <c r="J404" s="43"/>
      <c r="K404" s="44"/>
      <c r="L404" s="44"/>
      <c r="M404" s="44"/>
      <c r="N404" s="45"/>
      <c r="O404" s="49"/>
    </row>
    <row r="405" spans="1:15" ht="15.75" customHeight="1" x14ac:dyDescent="0.25">
      <c r="A405" s="54" t="s">
        <v>88</v>
      </c>
      <c r="B405" s="53" t="s">
        <v>247</v>
      </c>
      <c r="C405" s="46" t="s">
        <v>232</v>
      </c>
      <c r="D405" s="15" t="s">
        <v>146</v>
      </c>
      <c r="E405" s="29">
        <v>0</v>
      </c>
      <c r="F405" s="29">
        <v>0</v>
      </c>
      <c r="G405" s="29">
        <v>0</v>
      </c>
      <c r="H405" s="29">
        <v>0</v>
      </c>
      <c r="I405" s="29">
        <v>0</v>
      </c>
      <c r="J405" s="37" t="s">
        <v>116</v>
      </c>
      <c r="K405" s="38"/>
      <c r="L405" s="38"/>
      <c r="M405" s="38"/>
      <c r="N405" s="39"/>
      <c r="O405" s="47" t="s">
        <v>316</v>
      </c>
    </row>
    <row r="406" spans="1:15" ht="15.75" x14ac:dyDescent="0.25">
      <c r="A406" s="55"/>
      <c r="B406" s="53"/>
      <c r="C406" s="46"/>
      <c r="D406" s="15">
        <v>2017</v>
      </c>
      <c r="E406" s="29">
        <v>0</v>
      </c>
      <c r="F406" s="29">
        <v>0</v>
      </c>
      <c r="G406" s="29">
        <v>0</v>
      </c>
      <c r="H406" s="29">
        <v>0</v>
      </c>
      <c r="I406" s="29">
        <v>0</v>
      </c>
      <c r="J406" s="40"/>
      <c r="K406" s="41"/>
      <c r="L406" s="41"/>
      <c r="M406" s="41"/>
      <c r="N406" s="42"/>
      <c r="O406" s="48"/>
    </row>
    <row r="407" spans="1:15" ht="15.75" x14ac:dyDescent="0.25">
      <c r="A407" s="55"/>
      <c r="B407" s="53"/>
      <c r="C407" s="46"/>
      <c r="D407" s="15">
        <v>2018</v>
      </c>
      <c r="E407" s="29">
        <v>0</v>
      </c>
      <c r="F407" s="29">
        <v>0</v>
      </c>
      <c r="G407" s="29">
        <v>0</v>
      </c>
      <c r="H407" s="29">
        <v>0</v>
      </c>
      <c r="I407" s="29">
        <v>0</v>
      </c>
      <c r="J407" s="40"/>
      <c r="K407" s="41"/>
      <c r="L407" s="41"/>
      <c r="M407" s="41"/>
      <c r="N407" s="42"/>
      <c r="O407" s="48"/>
    </row>
    <row r="408" spans="1:15" ht="15.75" x14ac:dyDescent="0.25">
      <c r="A408" s="55"/>
      <c r="B408" s="53"/>
      <c r="C408" s="46"/>
      <c r="D408" s="15">
        <v>2019</v>
      </c>
      <c r="E408" s="29">
        <v>0</v>
      </c>
      <c r="F408" s="29">
        <v>0</v>
      </c>
      <c r="G408" s="29">
        <v>0</v>
      </c>
      <c r="H408" s="29">
        <v>0</v>
      </c>
      <c r="I408" s="29">
        <v>0</v>
      </c>
      <c r="J408" s="40"/>
      <c r="K408" s="41"/>
      <c r="L408" s="41"/>
      <c r="M408" s="41"/>
      <c r="N408" s="42"/>
      <c r="O408" s="48"/>
    </row>
    <row r="409" spans="1:15" ht="15.75" x14ac:dyDescent="0.25">
      <c r="A409" s="56"/>
      <c r="B409" s="53"/>
      <c r="C409" s="46"/>
      <c r="D409" s="15">
        <v>2020</v>
      </c>
      <c r="E409" s="29">
        <v>0</v>
      </c>
      <c r="F409" s="29">
        <v>0</v>
      </c>
      <c r="G409" s="29">
        <v>0</v>
      </c>
      <c r="H409" s="29">
        <v>0</v>
      </c>
      <c r="I409" s="29">
        <v>0</v>
      </c>
      <c r="J409" s="43"/>
      <c r="K409" s="44"/>
      <c r="L409" s="44"/>
      <c r="M409" s="44"/>
      <c r="N409" s="45"/>
      <c r="O409" s="49"/>
    </row>
    <row r="410" spans="1:15" ht="24.75" customHeight="1" x14ac:dyDescent="0.25">
      <c r="A410" s="54" t="s">
        <v>89</v>
      </c>
      <c r="B410" s="53" t="s">
        <v>288</v>
      </c>
      <c r="C410" s="46" t="s">
        <v>232</v>
      </c>
      <c r="D410" s="15" t="s">
        <v>146</v>
      </c>
      <c r="E410" s="29">
        <v>0</v>
      </c>
      <c r="F410" s="29">
        <v>0</v>
      </c>
      <c r="G410" s="29">
        <v>0</v>
      </c>
      <c r="H410" s="29">
        <v>0</v>
      </c>
      <c r="I410" s="29">
        <v>0</v>
      </c>
      <c r="J410" s="37" t="s">
        <v>318</v>
      </c>
      <c r="K410" s="38"/>
      <c r="L410" s="38"/>
      <c r="M410" s="38"/>
      <c r="N410" s="39"/>
      <c r="O410" s="47" t="s">
        <v>317</v>
      </c>
    </row>
    <row r="411" spans="1:15" ht="24.75" customHeight="1" x14ac:dyDescent="0.25">
      <c r="A411" s="55"/>
      <c r="B411" s="53"/>
      <c r="C411" s="46"/>
      <c r="D411" s="15">
        <v>2017</v>
      </c>
      <c r="E411" s="29">
        <v>0</v>
      </c>
      <c r="F411" s="29">
        <v>0</v>
      </c>
      <c r="G411" s="29">
        <v>0</v>
      </c>
      <c r="H411" s="29">
        <v>0</v>
      </c>
      <c r="I411" s="29">
        <v>0</v>
      </c>
      <c r="J411" s="40"/>
      <c r="K411" s="41"/>
      <c r="L411" s="41"/>
      <c r="M411" s="41"/>
      <c r="N411" s="42"/>
      <c r="O411" s="48"/>
    </row>
    <row r="412" spans="1:15" ht="24.75" customHeight="1" x14ac:dyDescent="0.25">
      <c r="A412" s="55"/>
      <c r="B412" s="53"/>
      <c r="C412" s="46"/>
      <c r="D412" s="15">
        <v>2018</v>
      </c>
      <c r="E412" s="29">
        <v>0</v>
      </c>
      <c r="F412" s="29">
        <v>0</v>
      </c>
      <c r="G412" s="29">
        <v>0</v>
      </c>
      <c r="H412" s="29">
        <v>0</v>
      </c>
      <c r="I412" s="29">
        <v>0</v>
      </c>
      <c r="J412" s="40"/>
      <c r="K412" s="41"/>
      <c r="L412" s="41"/>
      <c r="M412" s="41"/>
      <c r="N412" s="42"/>
      <c r="O412" s="48"/>
    </row>
    <row r="413" spans="1:15" ht="24.75" customHeight="1" x14ac:dyDescent="0.25">
      <c r="A413" s="55"/>
      <c r="B413" s="53"/>
      <c r="C413" s="46"/>
      <c r="D413" s="15">
        <v>2019</v>
      </c>
      <c r="E413" s="29">
        <v>0</v>
      </c>
      <c r="F413" s="29">
        <v>0</v>
      </c>
      <c r="G413" s="29">
        <v>0</v>
      </c>
      <c r="H413" s="29">
        <v>0</v>
      </c>
      <c r="I413" s="29">
        <v>0</v>
      </c>
      <c r="J413" s="40"/>
      <c r="K413" s="41"/>
      <c r="L413" s="41"/>
      <c r="M413" s="41"/>
      <c r="N413" s="42"/>
      <c r="O413" s="48"/>
    </row>
    <row r="414" spans="1:15" ht="24.75" customHeight="1" x14ac:dyDescent="0.25">
      <c r="A414" s="56"/>
      <c r="B414" s="53"/>
      <c r="C414" s="46"/>
      <c r="D414" s="15">
        <v>2020</v>
      </c>
      <c r="E414" s="29">
        <v>0</v>
      </c>
      <c r="F414" s="29">
        <v>0</v>
      </c>
      <c r="G414" s="29">
        <v>0</v>
      </c>
      <c r="H414" s="29">
        <v>0</v>
      </c>
      <c r="I414" s="29">
        <v>0</v>
      </c>
      <c r="J414" s="43"/>
      <c r="K414" s="44"/>
      <c r="L414" s="44"/>
      <c r="M414" s="44"/>
      <c r="N414" s="45"/>
      <c r="O414" s="49"/>
    </row>
    <row r="415" spans="1:15" ht="15" customHeight="1" x14ac:dyDescent="0.25">
      <c r="A415" s="54" t="s">
        <v>90</v>
      </c>
      <c r="B415" s="53" t="s">
        <v>256</v>
      </c>
      <c r="C415" s="46" t="s">
        <v>232</v>
      </c>
      <c r="D415" s="15" t="s">
        <v>146</v>
      </c>
      <c r="E415" s="29">
        <v>0</v>
      </c>
      <c r="F415" s="29">
        <v>0</v>
      </c>
      <c r="G415" s="29">
        <v>0</v>
      </c>
      <c r="H415" s="29">
        <v>0</v>
      </c>
      <c r="I415" s="29">
        <v>0</v>
      </c>
      <c r="J415" s="37" t="s">
        <v>117</v>
      </c>
      <c r="K415" s="38"/>
      <c r="L415" s="38"/>
      <c r="M415" s="38"/>
      <c r="N415" s="39"/>
      <c r="O415" s="47" t="s">
        <v>314</v>
      </c>
    </row>
    <row r="416" spans="1:15" ht="15" customHeight="1" x14ac:dyDescent="0.25">
      <c r="A416" s="55"/>
      <c r="B416" s="53"/>
      <c r="C416" s="46"/>
      <c r="D416" s="15">
        <v>2017</v>
      </c>
      <c r="E416" s="29">
        <v>0</v>
      </c>
      <c r="F416" s="29">
        <v>0</v>
      </c>
      <c r="G416" s="29">
        <v>0</v>
      </c>
      <c r="H416" s="29">
        <v>0</v>
      </c>
      <c r="I416" s="29">
        <v>0</v>
      </c>
      <c r="J416" s="40"/>
      <c r="K416" s="41"/>
      <c r="L416" s="41"/>
      <c r="M416" s="41"/>
      <c r="N416" s="42"/>
      <c r="O416" s="48"/>
    </row>
    <row r="417" spans="1:15" ht="15" customHeight="1" x14ac:dyDescent="0.25">
      <c r="A417" s="55"/>
      <c r="B417" s="53"/>
      <c r="C417" s="46"/>
      <c r="D417" s="15">
        <v>2018</v>
      </c>
      <c r="E417" s="29">
        <v>0</v>
      </c>
      <c r="F417" s="29">
        <v>0</v>
      </c>
      <c r="G417" s="29">
        <v>0</v>
      </c>
      <c r="H417" s="29">
        <v>0</v>
      </c>
      <c r="I417" s="29">
        <v>0</v>
      </c>
      <c r="J417" s="40"/>
      <c r="K417" s="41"/>
      <c r="L417" s="41"/>
      <c r="M417" s="41"/>
      <c r="N417" s="42"/>
      <c r="O417" s="48"/>
    </row>
    <row r="418" spans="1:15" ht="15" customHeight="1" x14ac:dyDescent="0.25">
      <c r="A418" s="55"/>
      <c r="B418" s="53"/>
      <c r="C418" s="46"/>
      <c r="D418" s="15">
        <v>2019</v>
      </c>
      <c r="E418" s="29">
        <v>0</v>
      </c>
      <c r="F418" s="29">
        <v>0</v>
      </c>
      <c r="G418" s="29">
        <v>0</v>
      </c>
      <c r="H418" s="29">
        <v>0</v>
      </c>
      <c r="I418" s="29">
        <v>0</v>
      </c>
      <c r="J418" s="40"/>
      <c r="K418" s="41"/>
      <c r="L418" s="41"/>
      <c r="M418" s="41"/>
      <c r="N418" s="42"/>
      <c r="O418" s="48"/>
    </row>
    <row r="419" spans="1:15" ht="15" customHeight="1" x14ac:dyDescent="0.25">
      <c r="A419" s="56"/>
      <c r="B419" s="53"/>
      <c r="C419" s="46"/>
      <c r="D419" s="15">
        <v>2020</v>
      </c>
      <c r="E419" s="29">
        <v>0</v>
      </c>
      <c r="F419" s="29">
        <v>0</v>
      </c>
      <c r="G419" s="29">
        <v>0</v>
      </c>
      <c r="H419" s="29">
        <v>0</v>
      </c>
      <c r="I419" s="29">
        <v>0</v>
      </c>
      <c r="J419" s="43"/>
      <c r="K419" s="44"/>
      <c r="L419" s="44"/>
      <c r="M419" s="44"/>
      <c r="N419" s="45"/>
      <c r="O419" s="49"/>
    </row>
    <row r="420" spans="1:15" ht="18" customHeight="1" x14ac:dyDescent="0.25">
      <c r="A420" s="54" t="s">
        <v>91</v>
      </c>
      <c r="B420" s="53" t="s">
        <v>292</v>
      </c>
      <c r="C420" s="46" t="s">
        <v>232</v>
      </c>
      <c r="D420" s="15" t="s">
        <v>146</v>
      </c>
      <c r="E420" s="29">
        <v>0</v>
      </c>
      <c r="F420" s="29">
        <v>0</v>
      </c>
      <c r="G420" s="29">
        <v>0</v>
      </c>
      <c r="H420" s="29">
        <v>0</v>
      </c>
      <c r="I420" s="29">
        <v>0</v>
      </c>
      <c r="J420" s="37" t="s">
        <v>387</v>
      </c>
      <c r="K420" s="38"/>
      <c r="L420" s="38"/>
      <c r="M420" s="38"/>
      <c r="N420" s="39"/>
      <c r="O420" s="47" t="s">
        <v>316</v>
      </c>
    </row>
    <row r="421" spans="1:15" ht="18" customHeight="1" x14ac:dyDescent="0.25">
      <c r="A421" s="55"/>
      <c r="B421" s="53"/>
      <c r="C421" s="46"/>
      <c r="D421" s="15">
        <v>2017</v>
      </c>
      <c r="E421" s="29">
        <v>0</v>
      </c>
      <c r="F421" s="29">
        <v>0</v>
      </c>
      <c r="G421" s="29">
        <v>0</v>
      </c>
      <c r="H421" s="29">
        <v>0</v>
      </c>
      <c r="I421" s="29">
        <v>0</v>
      </c>
      <c r="J421" s="40"/>
      <c r="K421" s="41"/>
      <c r="L421" s="41"/>
      <c r="M421" s="41"/>
      <c r="N421" s="42"/>
      <c r="O421" s="48"/>
    </row>
    <row r="422" spans="1:15" ht="18" customHeight="1" x14ac:dyDescent="0.25">
      <c r="A422" s="55"/>
      <c r="B422" s="53"/>
      <c r="C422" s="46"/>
      <c r="D422" s="15">
        <v>2018</v>
      </c>
      <c r="E422" s="29">
        <v>0</v>
      </c>
      <c r="F422" s="29">
        <v>0</v>
      </c>
      <c r="G422" s="29">
        <v>0</v>
      </c>
      <c r="H422" s="29">
        <v>0</v>
      </c>
      <c r="I422" s="29">
        <v>0</v>
      </c>
      <c r="J422" s="40"/>
      <c r="K422" s="41"/>
      <c r="L422" s="41"/>
      <c r="M422" s="41"/>
      <c r="N422" s="42"/>
      <c r="O422" s="48"/>
    </row>
    <row r="423" spans="1:15" ht="18" customHeight="1" x14ac:dyDescent="0.25">
      <c r="A423" s="55"/>
      <c r="B423" s="53"/>
      <c r="C423" s="46"/>
      <c r="D423" s="15">
        <v>2019</v>
      </c>
      <c r="E423" s="29">
        <v>0</v>
      </c>
      <c r="F423" s="29">
        <v>0</v>
      </c>
      <c r="G423" s="29">
        <v>0</v>
      </c>
      <c r="H423" s="29">
        <v>0</v>
      </c>
      <c r="I423" s="29">
        <v>0</v>
      </c>
      <c r="J423" s="40"/>
      <c r="K423" s="41"/>
      <c r="L423" s="41"/>
      <c r="M423" s="41"/>
      <c r="N423" s="42"/>
      <c r="O423" s="48"/>
    </row>
    <row r="424" spans="1:15" ht="18" customHeight="1" x14ac:dyDescent="0.25">
      <c r="A424" s="56"/>
      <c r="B424" s="53"/>
      <c r="C424" s="46"/>
      <c r="D424" s="15">
        <v>2020</v>
      </c>
      <c r="E424" s="29">
        <v>0</v>
      </c>
      <c r="F424" s="29">
        <v>0</v>
      </c>
      <c r="G424" s="29">
        <v>0</v>
      </c>
      <c r="H424" s="29">
        <v>0</v>
      </c>
      <c r="I424" s="29">
        <v>0</v>
      </c>
      <c r="J424" s="43"/>
      <c r="K424" s="44"/>
      <c r="L424" s="44"/>
      <c r="M424" s="44"/>
      <c r="N424" s="45"/>
      <c r="O424" s="49"/>
    </row>
    <row r="425" spans="1:15" ht="23.1" customHeight="1" x14ac:dyDescent="0.25">
      <c r="A425" s="54" t="s">
        <v>92</v>
      </c>
      <c r="B425" s="53" t="s">
        <v>257</v>
      </c>
      <c r="C425" s="46" t="s">
        <v>232</v>
      </c>
      <c r="D425" s="15" t="s">
        <v>146</v>
      </c>
      <c r="E425" s="29">
        <v>0</v>
      </c>
      <c r="F425" s="29">
        <v>0</v>
      </c>
      <c r="G425" s="29">
        <v>0</v>
      </c>
      <c r="H425" s="29">
        <v>0</v>
      </c>
      <c r="I425" s="29">
        <v>0</v>
      </c>
      <c r="J425" s="37" t="s">
        <v>315</v>
      </c>
      <c r="K425" s="38"/>
      <c r="L425" s="38"/>
      <c r="M425" s="38"/>
      <c r="N425" s="39"/>
      <c r="O425" s="47" t="s">
        <v>314</v>
      </c>
    </row>
    <row r="426" spans="1:15" ht="23.1" customHeight="1" x14ac:dyDescent="0.25">
      <c r="A426" s="55"/>
      <c r="B426" s="53"/>
      <c r="C426" s="46"/>
      <c r="D426" s="15">
        <v>2017</v>
      </c>
      <c r="E426" s="29">
        <v>0</v>
      </c>
      <c r="F426" s="29">
        <v>0</v>
      </c>
      <c r="G426" s="29">
        <v>0</v>
      </c>
      <c r="H426" s="29">
        <v>0</v>
      </c>
      <c r="I426" s="29">
        <v>0</v>
      </c>
      <c r="J426" s="40"/>
      <c r="K426" s="41"/>
      <c r="L426" s="41"/>
      <c r="M426" s="41"/>
      <c r="N426" s="42"/>
      <c r="O426" s="48"/>
    </row>
    <row r="427" spans="1:15" ht="23.1" customHeight="1" x14ac:dyDescent="0.25">
      <c r="A427" s="55"/>
      <c r="B427" s="53"/>
      <c r="C427" s="46"/>
      <c r="D427" s="15">
        <v>2018</v>
      </c>
      <c r="E427" s="29">
        <v>0</v>
      </c>
      <c r="F427" s="29">
        <v>0</v>
      </c>
      <c r="G427" s="29">
        <v>0</v>
      </c>
      <c r="H427" s="29">
        <v>0</v>
      </c>
      <c r="I427" s="29">
        <v>0</v>
      </c>
      <c r="J427" s="40"/>
      <c r="K427" s="41"/>
      <c r="L427" s="41"/>
      <c r="M427" s="41"/>
      <c r="N427" s="42"/>
      <c r="O427" s="48"/>
    </row>
    <row r="428" spans="1:15" ht="23.1" customHeight="1" x14ac:dyDescent="0.25">
      <c r="A428" s="55"/>
      <c r="B428" s="53"/>
      <c r="C428" s="46"/>
      <c r="D428" s="15">
        <v>2019</v>
      </c>
      <c r="E428" s="29">
        <v>0</v>
      </c>
      <c r="F428" s="29">
        <v>0</v>
      </c>
      <c r="G428" s="29">
        <v>0</v>
      </c>
      <c r="H428" s="29">
        <v>0</v>
      </c>
      <c r="I428" s="29">
        <v>0</v>
      </c>
      <c r="J428" s="40"/>
      <c r="K428" s="41"/>
      <c r="L428" s="41"/>
      <c r="M428" s="41"/>
      <c r="N428" s="42"/>
      <c r="O428" s="48"/>
    </row>
    <row r="429" spans="1:15" ht="22.5" customHeight="1" x14ac:dyDescent="0.25">
      <c r="A429" s="56"/>
      <c r="B429" s="53"/>
      <c r="C429" s="46"/>
      <c r="D429" s="15">
        <v>2020</v>
      </c>
      <c r="E429" s="29">
        <v>0</v>
      </c>
      <c r="F429" s="29">
        <v>0</v>
      </c>
      <c r="G429" s="29">
        <v>0</v>
      </c>
      <c r="H429" s="29">
        <v>0</v>
      </c>
      <c r="I429" s="29">
        <v>0</v>
      </c>
      <c r="J429" s="43"/>
      <c r="K429" s="44"/>
      <c r="L429" s="44"/>
      <c r="M429" s="44"/>
      <c r="N429" s="45"/>
      <c r="O429" s="49"/>
    </row>
    <row r="430" spans="1:15" ht="15" customHeight="1" x14ac:dyDescent="0.25">
      <c r="A430" s="54" t="s">
        <v>274</v>
      </c>
      <c r="B430" s="50" t="s">
        <v>258</v>
      </c>
      <c r="C430" s="46" t="s">
        <v>232</v>
      </c>
      <c r="D430" s="15" t="s">
        <v>146</v>
      </c>
      <c r="E430" s="29">
        <v>0</v>
      </c>
      <c r="F430" s="29">
        <v>0</v>
      </c>
      <c r="G430" s="29">
        <v>0</v>
      </c>
      <c r="H430" s="29">
        <v>0</v>
      </c>
      <c r="I430" s="29">
        <v>0</v>
      </c>
      <c r="J430" s="37" t="s">
        <v>119</v>
      </c>
      <c r="K430" s="38"/>
      <c r="L430" s="38"/>
      <c r="M430" s="38"/>
      <c r="N430" s="39"/>
      <c r="O430" s="47" t="s">
        <v>313</v>
      </c>
    </row>
    <row r="431" spans="1:15" ht="15" customHeight="1" x14ac:dyDescent="0.25">
      <c r="A431" s="55"/>
      <c r="B431" s="51"/>
      <c r="C431" s="46"/>
      <c r="D431" s="15">
        <v>2017</v>
      </c>
      <c r="E431" s="29">
        <v>0</v>
      </c>
      <c r="F431" s="29">
        <v>0</v>
      </c>
      <c r="G431" s="29">
        <v>0</v>
      </c>
      <c r="H431" s="29">
        <v>0</v>
      </c>
      <c r="I431" s="29">
        <v>0</v>
      </c>
      <c r="J431" s="40"/>
      <c r="K431" s="41"/>
      <c r="L431" s="41"/>
      <c r="M431" s="41"/>
      <c r="N431" s="42"/>
      <c r="O431" s="48"/>
    </row>
    <row r="432" spans="1:15" ht="15" customHeight="1" x14ac:dyDescent="0.25">
      <c r="A432" s="55"/>
      <c r="B432" s="51"/>
      <c r="C432" s="46"/>
      <c r="D432" s="15">
        <v>2018</v>
      </c>
      <c r="E432" s="29">
        <v>0</v>
      </c>
      <c r="F432" s="29">
        <v>0</v>
      </c>
      <c r="G432" s="29">
        <v>0</v>
      </c>
      <c r="H432" s="29">
        <v>0</v>
      </c>
      <c r="I432" s="29">
        <v>0</v>
      </c>
      <c r="J432" s="40"/>
      <c r="K432" s="41"/>
      <c r="L432" s="41"/>
      <c r="M432" s="41"/>
      <c r="N432" s="42"/>
      <c r="O432" s="48"/>
    </row>
    <row r="433" spans="1:15" ht="15" customHeight="1" x14ac:dyDescent="0.25">
      <c r="A433" s="55"/>
      <c r="B433" s="51"/>
      <c r="C433" s="46"/>
      <c r="D433" s="15">
        <v>2019</v>
      </c>
      <c r="E433" s="29">
        <v>0</v>
      </c>
      <c r="F433" s="29">
        <v>0</v>
      </c>
      <c r="G433" s="29">
        <v>0</v>
      </c>
      <c r="H433" s="29">
        <v>0</v>
      </c>
      <c r="I433" s="29">
        <v>0</v>
      </c>
      <c r="J433" s="40"/>
      <c r="K433" s="41"/>
      <c r="L433" s="41"/>
      <c r="M433" s="41"/>
      <c r="N433" s="42"/>
      <c r="O433" s="48"/>
    </row>
    <row r="434" spans="1:15" ht="45.75" customHeight="1" x14ac:dyDescent="0.25">
      <c r="A434" s="56"/>
      <c r="B434" s="52"/>
      <c r="C434" s="46"/>
      <c r="D434" s="15">
        <v>2020</v>
      </c>
      <c r="E434" s="29">
        <v>0</v>
      </c>
      <c r="F434" s="29">
        <v>0</v>
      </c>
      <c r="G434" s="29">
        <v>0</v>
      </c>
      <c r="H434" s="29">
        <v>0</v>
      </c>
      <c r="I434" s="29">
        <v>0</v>
      </c>
      <c r="J434" s="43"/>
      <c r="K434" s="44"/>
      <c r="L434" s="44"/>
      <c r="M434" s="44"/>
      <c r="N434" s="45"/>
      <c r="O434" s="49"/>
    </row>
    <row r="435" spans="1:15" ht="24" customHeight="1" x14ac:dyDescent="0.25">
      <c r="A435" s="54" t="s">
        <v>259</v>
      </c>
      <c r="B435" s="50" t="s">
        <v>267</v>
      </c>
      <c r="C435" s="46" t="s">
        <v>232</v>
      </c>
      <c r="D435" s="15" t="s">
        <v>146</v>
      </c>
      <c r="E435" s="29">
        <f>SUM(E436:E439)</f>
        <v>29872.39948</v>
      </c>
      <c r="F435" s="29">
        <f>SUM(F436:F439)</f>
        <v>29872.39948</v>
      </c>
      <c r="G435" s="29">
        <f>SUM(G436:G439)</f>
        <v>0</v>
      </c>
      <c r="H435" s="29">
        <f>SUM(H436:H439)</f>
        <v>0</v>
      </c>
      <c r="I435" s="29">
        <f>SUM(I436:I439)</f>
        <v>0</v>
      </c>
      <c r="J435" s="37" t="s">
        <v>250</v>
      </c>
      <c r="K435" s="38"/>
      <c r="L435" s="38"/>
      <c r="M435" s="38"/>
      <c r="N435" s="39"/>
      <c r="O435" s="47" t="s">
        <v>312</v>
      </c>
    </row>
    <row r="436" spans="1:15" ht="24" customHeight="1" x14ac:dyDescent="0.25">
      <c r="A436" s="55"/>
      <c r="B436" s="51"/>
      <c r="C436" s="46"/>
      <c r="D436" s="15">
        <v>2017</v>
      </c>
      <c r="E436" s="29">
        <f>SUM(F436:I436)</f>
        <v>6796.9</v>
      </c>
      <c r="F436" s="29">
        <f t="shared" ref="F436:I439" si="17">F441</f>
        <v>6796.9</v>
      </c>
      <c r="G436" s="29">
        <f t="shared" si="17"/>
        <v>0</v>
      </c>
      <c r="H436" s="29">
        <f t="shared" si="17"/>
        <v>0</v>
      </c>
      <c r="I436" s="29">
        <f t="shared" si="17"/>
        <v>0</v>
      </c>
      <c r="J436" s="40"/>
      <c r="K436" s="41"/>
      <c r="L436" s="41"/>
      <c r="M436" s="41"/>
      <c r="N436" s="42"/>
      <c r="O436" s="48"/>
    </row>
    <row r="437" spans="1:15" ht="24" customHeight="1" x14ac:dyDescent="0.25">
      <c r="A437" s="55"/>
      <c r="B437" s="51"/>
      <c r="C437" s="46"/>
      <c r="D437" s="15">
        <v>2018</v>
      </c>
      <c r="E437" s="29">
        <f>SUM(F437:I437)</f>
        <v>10500</v>
      </c>
      <c r="F437" s="29">
        <f t="shared" si="17"/>
        <v>10500</v>
      </c>
      <c r="G437" s="29">
        <f t="shared" si="17"/>
        <v>0</v>
      </c>
      <c r="H437" s="29">
        <f t="shared" si="17"/>
        <v>0</v>
      </c>
      <c r="I437" s="29">
        <f t="shared" si="17"/>
        <v>0</v>
      </c>
      <c r="J437" s="40"/>
      <c r="K437" s="41"/>
      <c r="L437" s="41"/>
      <c r="M437" s="41"/>
      <c r="N437" s="42"/>
      <c r="O437" s="48"/>
    </row>
    <row r="438" spans="1:15" ht="24" customHeight="1" x14ac:dyDescent="0.25">
      <c r="A438" s="55"/>
      <c r="B438" s="51"/>
      <c r="C438" s="46"/>
      <c r="D438" s="15">
        <v>2019</v>
      </c>
      <c r="E438" s="29">
        <f>SUM(F438:I438)</f>
        <v>6700</v>
      </c>
      <c r="F438" s="29">
        <f t="shared" si="17"/>
        <v>6700</v>
      </c>
      <c r="G438" s="29">
        <f t="shared" si="17"/>
        <v>0</v>
      </c>
      <c r="H438" s="29">
        <f t="shared" si="17"/>
        <v>0</v>
      </c>
      <c r="I438" s="29">
        <f t="shared" si="17"/>
        <v>0</v>
      </c>
      <c r="J438" s="40"/>
      <c r="K438" s="41"/>
      <c r="L438" s="41"/>
      <c r="M438" s="41"/>
      <c r="N438" s="42"/>
      <c r="O438" s="48"/>
    </row>
    <row r="439" spans="1:15" ht="24" customHeight="1" x14ac:dyDescent="0.25">
      <c r="A439" s="56"/>
      <c r="B439" s="52"/>
      <c r="C439" s="46"/>
      <c r="D439" s="15">
        <v>2020</v>
      </c>
      <c r="E439" s="29">
        <f>SUM(F439:I439)</f>
        <v>5875.4994800000004</v>
      </c>
      <c r="F439" s="29">
        <f t="shared" si="17"/>
        <v>5875.4994800000004</v>
      </c>
      <c r="G439" s="29">
        <f t="shared" si="17"/>
        <v>0</v>
      </c>
      <c r="H439" s="29">
        <f t="shared" si="17"/>
        <v>0</v>
      </c>
      <c r="I439" s="29">
        <f t="shared" si="17"/>
        <v>0</v>
      </c>
      <c r="J439" s="43"/>
      <c r="K439" s="44"/>
      <c r="L439" s="44"/>
      <c r="M439" s="44"/>
      <c r="N439" s="45"/>
      <c r="O439" s="49"/>
    </row>
    <row r="440" spans="1:15" ht="24" customHeight="1" x14ac:dyDescent="0.25">
      <c r="A440" s="54" t="s">
        <v>260</v>
      </c>
      <c r="B440" s="53" t="s">
        <v>268</v>
      </c>
      <c r="C440" s="46" t="s">
        <v>232</v>
      </c>
      <c r="D440" s="15" t="s">
        <v>146</v>
      </c>
      <c r="E440" s="29">
        <f>SUM(E441:E444)</f>
        <v>29872.39948</v>
      </c>
      <c r="F440" s="29">
        <f>SUM(F441:F444)</f>
        <v>29872.39948</v>
      </c>
      <c r="G440" s="29">
        <f>SUM(G441:G444)</f>
        <v>0</v>
      </c>
      <c r="H440" s="29">
        <f>SUM(H441:H444)</f>
        <v>0</v>
      </c>
      <c r="I440" s="29">
        <f>SUM(I441:I444)</f>
        <v>0</v>
      </c>
      <c r="J440" s="37" t="s">
        <v>118</v>
      </c>
      <c r="K440" s="38"/>
      <c r="L440" s="38"/>
      <c r="M440" s="38"/>
      <c r="N440" s="39"/>
      <c r="O440" s="47" t="s">
        <v>312</v>
      </c>
    </row>
    <row r="441" spans="1:15" ht="24" customHeight="1" x14ac:dyDescent="0.25">
      <c r="A441" s="55"/>
      <c r="B441" s="53"/>
      <c r="C441" s="46"/>
      <c r="D441" s="15">
        <v>2017</v>
      </c>
      <c r="E441" s="29">
        <f>SUM(F441:I441)</f>
        <v>6796.9</v>
      </c>
      <c r="F441" s="29">
        <v>6796.9</v>
      </c>
      <c r="G441" s="29">
        <v>0</v>
      </c>
      <c r="H441" s="29">
        <v>0</v>
      </c>
      <c r="I441" s="29">
        <v>0</v>
      </c>
      <c r="J441" s="40"/>
      <c r="K441" s="41"/>
      <c r="L441" s="41"/>
      <c r="M441" s="41"/>
      <c r="N441" s="42"/>
      <c r="O441" s="48"/>
    </row>
    <row r="442" spans="1:15" ht="24" customHeight="1" x14ac:dyDescent="0.25">
      <c r="A442" s="55"/>
      <c r="B442" s="53"/>
      <c r="C442" s="46"/>
      <c r="D442" s="15">
        <v>2018</v>
      </c>
      <c r="E442" s="29">
        <f>SUM(F442:I442)</f>
        <v>10500</v>
      </c>
      <c r="F442" s="29">
        <v>10500</v>
      </c>
      <c r="G442" s="29">
        <v>0</v>
      </c>
      <c r="H442" s="29">
        <v>0</v>
      </c>
      <c r="I442" s="29">
        <v>0</v>
      </c>
      <c r="J442" s="40"/>
      <c r="K442" s="41"/>
      <c r="L442" s="41"/>
      <c r="M442" s="41"/>
      <c r="N442" s="42"/>
      <c r="O442" s="48"/>
    </row>
    <row r="443" spans="1:15" ht="24" customHeight="1" x14ac:dyDescent="0.25">
      <c r="A443" s="55"/>
      <c r="B443" s="53"/>
      <c r="C443" s="46"/>
      <c r="D443" s="15">
        <v>2019</v>
      </c>
      <c r="E443" s="29">
        <f>SUM(F443:I443)</f>
        <v>6700</v>
      </c>
      <c r="F443" s="29">
        <v>6700</v>
      </c>
      <c r="G443" s="29">
        <v>0</v>
      </c>
      <c r="H443" s="29">
        <v>0</v>
      </c>
      <c r="I443" s="29">
        <v>0</v>
      </c>
      <c r="J443" s="40"/>
      <c r="K443" s="41"/>
      <c r="L443" s="41"/>
      <c r="M443" s="41"/>
      <c r="N443" s="42"/>
      <c r="O443" s="48"/>
    </row>
    <row r="444" spans="1:15" ht="24" customHeight="1" x14ac:dyDescent="0.25">
      <c r="A444" s="56"/>
      <c r="B444" s="53"/>
      <c r="C444" s="46"/>
      <c r="D444" s="15">
        <v>2020</v>
      </c>
      <c r="E444" s="29">
        <f>SUM(F444:I444)</f>
        <v>5875.4994800000004</v>
      </c>
      <c r="F444" s="29">
        <v>5875.4994800000004</v>
      </c>
      <c r="G444" s="29">
        <v>0</v>
      </c>
      <c r="H444" s="29">
        <v>0</v>
      </c>
      <c r="I444" s="29">
        <v>0</v>
      </c>
      <c r="J444" s="43"/>
      <c r="K444" s="44"/>
      <c r="L444" s="44"/>
      <c r="M444" s="44"/>
      <c r="N444" s="45"/>
      <c r="O444" s="49"/>
    </row>
    <row r="445" spans="1:15" ht="21.75" customHeight="1" x14ac:dyDescent="0.25">
      <c r="A445" s="54" t="s">
        <v>93</v>
      </c>
      <c r="B445" s="53" t="s">
        <v>261</v>
      </c>
      <c r="C445" s="46" t="s">
        <v>232</v>
      </c>
      <c r="D445" s="15" t="s">
        <v>146</v>
      </c>
      <c r="E445" s="29">
        <v>0</v>
      </c>
      <c r="F445" s="29">
        <v>0</v>
      </c>
      <c r="G445" s="29">
        <v>0</v>
      </c>
      <c r="H445" s="29">
        <v>0</v>
      </c>
      <c r="I445" s="29">
        <v>0</v>
      </c>
      <c r="J445" s="37" t="s">
        <v>120</v>
      </c>
      <c r="K445" s="38"/>
      <c r="L445" s="38"/>
      <c r="M445" s="38"/>
      <c r="N445" s="39"/>
      <c r="O445" s="47" t="s">
        <v>302</v>
      </c>
    </row>
    <row r="446" spans="1:15" ht="21.75" customHeight="1" x14ac:dyDescent="0.25">
      <c r="A446" s="55"/>
      <c r="B446" s="53"/>
      <c r="C446" s="46"/>
      <c r="D446" s="15">
        <v>2017</v>
      </c>
      <c r="E446" s="29">
        <v>0</v>
      </c>
      <c r="F446" s="29">
        <v>0</v>
      </c>
      <c r="G446" s="29">
        <v>0</v>
      </c>
      <c r="H446" s="29">
        <v>0</v>
      </c>
      <c r="I446" s="29">
        <v>0</v>
      </c>
      <c r="J446" s="40"/>
      <c r="K446" s="41"/>
      <c r="L446" s="41"/>
      <c r="M446" s="41"/>
      <c r="N446" s="42"/>
      <c r="O446" s="48"/>
    </row>
    <row r="447" spans="1:15" ht="21.75" customHeight="1" x14ac:dyDescent="0.25">
      <c r="A447" s="55"/>
      <c r="B447" s="53"/>
      <c r="C447" s="46"/>
      <c r="D447" s="15">
        <v>2018</v>
      </c>
      <c r="E447" s="29">
        <v>0</v>
      </c>
      <c r="F447" s="29">
        <v>0</v>
      </c>
      <c r="G447" s="29">
        <v>0</v>
      </c>
      <c r="H447" s="29">
        <v>0</v>
      </c>
      <c r="I447" s="29">
        <v>0</v>
      </c>
      <c r="J447" s="40"/>
      <c r="K447" s="41"/>
      <c r="L447" s="41"/>
      <c r="M447" s="41"/>
      <c r="N447" s="42"/>
      <c r="O447" s="48"/>
    </row>
    <row r="448" spans="1:15" ht="21.75" customHeight="1" x14ac:dyDescent="0.25">
      <c r="A448" s="55"/>
      <c r="B448" s="53"/>
      <c r="C448" s="46"/>
      <c r="D448" s="15">
        <v>2019</v>
      </c>
      <c r="E448" s="29">
        <v>0</v>
      </c>
      <c r="F448" s="29">
        <v>0</v>
      </c>
      <c r="G448" s="29">
        <v>0</v>
      </c>
      <c r="H448" s="29">
        <v>0</v>
      </c>
      <c r="I448" s="29">
        <v>0</v>
      </c>
      <c r="J448" s="40"/>
      <c r="K448" s="41"/>
      <c r="L448" s="41"/>
      <c r="M448" s="41"/>
      <c r="N448" s="42"/>
      <c r="O448" s="48"/>
    </row>
    <row r="449" spans="1:15" ht="21.75" customHeight="1" x14ac:dyDescent="0.25">
      <c r="A449" s="56"/>
      <c r="B449" s="53"/>
      <c r="C449" s="46"/>
      <c r="D449" s="15">
        <v>2020</v>
      </c>
      <c r="E449" s="29">
        <v>0</v>
      </c>
      <c r="F449" s="29">
        <v>0</v>
      </c>
      <c r="G449" s="29">
        <v>0</v>
      </c>
      <c r="H449" s="29">
        <v>0</v>
      </c>
      <c r="I449" s="29">
        <v>0</v>
      </c>
      <c r="J449" s="43"/>
      <c r="K449" s="44"/>
      <c r="L449" s="44"/>
      <c r="M449" s="44"/>
      <c r="N449" s="45"/>
      <c r="O449" s="49"/>
    </row>
    <row r="450" spans="1:15" ht="15.75" customHeight="1" x14ac:dyDescent="0.25">
      <c r="A450" s="54" t="s">
        <v>262</v>
      </c>
      <c r="B450" s="53" t="s">
        <v>264</v>
      </c>
      <c r="C450" s="46" t="s">
        <v>232</v>
      </c>
      <c r="D450" s="15" t="s">
        <v>146</v>
      </c>
      <c r="E450" s="29">
        <v>0</v>
      </c>
      <c r="F450" s="29">
        <v>0</v>
      </c>
      <c r="G450" s="29">
        <v>0</v>
      </c>
      <c r="H450" s="29">
        <v>0</v>
      </c>
      <c r="I450" s="29">
        <v>0</v>
      </c>
      <c r="J450" s="37" t="s">
        <v>311</v>
      </c>
      <c r="K450" s="38"/>
      <c r="L450" s="38"/>
      <c r="M450" s="38"/>
      <c r="N450" s="39"/>
      <c r="O450" s="47" t="s">
        <v>309</v>
      </c>
    </row>
    <row r="451" spans="1:15" ht="23.25" customHeight="1" x14ac:dyDescent="0.25">
      <c r="A451" s="55"/>
      <c r="B451" s="53"/>
      <c r="C451" s="46"/>
      <c r="D451" s="15">
        <v>2017</v>
      </c>
      <c r="E451" s="29">
        <v>0</v>
      </c>
      <c r="F451" s="29">
        <v>0</v>
      </c>
      <c r="G451" s="29">
        <v>0</v>
      </c>
      <c r="H451" s="29">
        <v>0</v>
      </c>
      <c r="I451" s="29">
        <v>0</v>
      </c>
      <c r="J451" s="40"/>
      <c r="K451" s="41"/>
      <c r="L451" s="41"/>
      <c r="M451" s="41"/>
      <c r="N451" s="42"/>
      <c r="O451" s="48"/>
    </row>
    <row r="452" spans="1:15" ht="23.25" customHeight="1" x14ac:dyDescent="0.25">
      <c r="A452" s="55"/>
      <c r="B452" s="53"/>
      <c r="C452" s="46"/>
      <c r="D452" s="15">
        <v>2018</v>
      </c>
      <c r="E452" s="29">
        <v>0</v>
      </c>
      <c r="F452" s="29">
        <v>0</v>
      </c>
      <c r="G452" s="29">
        <v>0</v>
      </c>
      <c r="H452" s="29">
        <v>0</v>
      </c>
      <c r="I452" s="29">
        <v>0</v>
      </c>
      <c r="J452" s="40"/>
      <c r="K452" s="41"/>
      <c r="L452" s="41"/>
      <c r="M452" s="41"/>
      <c r="N452" s="42"/>
      <c r="O452" s="48"/>
    </row>
    <row r="453" spans="1:15" ht="23.25" customHeight="1" x14ac:dyDescent="0.25">
      <c r="A453" s="55"/>
      <c r="B453" s="53"/>
      <c r="C453" s="46"/>
      <c r="D453" s="15">
        <v>2019</v>
      </c>
      <c r="E453" s="29">
        <v>0</v>
      </c>
      <c r="F453" s="29">
        <v>0</v>
      </c>
      <c r="G453" s="29">
        <v>0</v>
      </c>
      <c r="H453" s="29">
        <v>0</v>
      </c>
      <c r="I453" s="29">
        <v>0</v>
      </c>
      <c r="J453" s="40"/>
      <c r="K453" s="41"/>
      <c r="L453" s="41"/>
      <c r="M453" s="41"/>
      <c r="N453" s="42"/>
      <c r="O453" s="48"/>
    </row>
    <row r="454" spans="1:15" ht="23.25" customHeight="1" x14ac:dyDescent="0.25">
      <c r="A454" s="56"/>
      <c r="B454" s="53"/>
      <c r="C454" s="46"/>
      <c r="D454" s="15">
        <v>2020</v>
      </c>
      <c r="E454" s="29">
        <v>0</v>
      </c>
      <c r="F454" s="29">
        <v>0</v>
      </c>
      <c r="G454" s="29">
        <v>0</v>
      </c>
      <c r="H454" s="29">
        <v>0</v>
      </c>
      <c r="I454" s="29">
        <v>0</v>
      </c>
      <c r="J454" s="43"/>
      <c r="K454" s="44"/>
      <c r="L454" s="44"/>
      <c r="M454" s="44"/>
      <c r="N454" s="45"/>
      <c r="O454" s="49"/>
    </row>
    <row r="455" spans="1:15" ht="15.75" customHeight="1" x14ac:dyDescent="0.25">
      <c r="A455" s="54" t="s">
        <v>263</v>
      </c>
      <c r="B455" s="53" t="s">
        <v>265</v>
      </c>
      <c r="C455" s="46" t="s">
        <v>232</v>
      </c>
      <c r="D455" s="15" t="s">
        <v>146</v>
      </c>
      <c r="E455" s="29">
        <v>0</v>
      </c>
      <c r="F455" s="29">
        <v>0</v>
      </c>
      <c r="G455" s="29">
        <v>0</v>
      </c>
      <c r="H455" s="29">
        <v>0</v>
      </c>
      <c r="I455" s="29">
        <v>0</v>
      </c>
      <c r="J455" s="37" t="s">
        <v>121</v>
      </c>
      <c r="K455" s="38"/>
      <c r="L455" s="38"/>
      <c r="M455" s="38"/>
      <c r="N455" s="39"/>
      <c r="O455" s="47" t="s">
        <v>302</v>
      </c>
    </row>
    <row r="456" spans="1:15" ht="15.75" x14ac:dyDescent="0.25">
      <c r="A456" s="55"/>
      <c r="B456" s="53"/>
      <c r="C456" s="46"/>
      <c r="D456" s="15">
        <v>2017</v>
      </c>
      <c r="E456" s="29">
        <v>0</v>
      </c>
      <c r="F456" s="29">
        <v>0</v>
      </c>
      <c r="G456" s="29">
        <v>0</v>
      </c>
      <c r="H456" s="29">
        <v>0</v>
      </c>
      <c r="I456" s="29">
        <v>0</v>
      </c>
      <c r="J456" s="40"/>
      <c r="K456" s="41"/>
      <c r="L456" s="41"/>
      <c r="M456" s="41"/>
      <c r="N456" s="42"/>
      <c r="O456" s="48"/>
    </row>
    <row r="457" spans="1:15" ht="15.75" x14ac:dyDescent="0.25">
      <c r="A457" s="55"/>
      <c r="B457" s="53"/>
      <c r="C457" s="46"/>
      <c r="D457" s="15">
        <v>2018</v>
      </c>
      <c r="E457" s="29">
        <v>0</v>
      </c>
      <c r="F457" s="29">
        <v>0</v>
      </c>
      <c r="G457" s="29">
        <v>0</v>
      </c>
      <c r="H457" s="29">
        <v>0</v>
      </c>
      <c r="I457" s="29">
        <v>0</v>
      </c>
      <c r="J457" s="40"/>
      <c r="K457" s="41"/>
      <c r="L457" s="41"/>
      <c r="M457" s="41"/>
      <c r="N457" s="42"/>
      <c r="O457" s="48"/>
    </row>
    <row r="458" spans="1:15" ht="15.75" x14ac:dyDescent="0.25">
      <c r="A458" s="55"/>
      <c r="B458" s="53"/>
      <c r="C458" s="46"/>
      <c r="D458" s="15">
        <v>2019</v>
      </c>
      <c r="E458" s="29">
        <v>0</v>
      </c>
      <c r="F458" s="29">
        <v>0</v>
      </c>
      <c r="G458" s="29">
        <v>0</v>
      </c>
      <c r="H458" s="29">
        <v>0</v>
      </c>
      <c r="I458" s="29">
        <v>0</v>
      </c>
      <c r="J458" s="40"/>
      <c r="K458" s="41"/>
      <c r="L458" s="41"/>
      <c r="M458" s="41"/>
      <c r="N458" s="42"/>
      <c r="O458" s="48"/>
    </row>
    <row r="459" spans="1:15" ht="56.25" customHeight="1" x14ac:dyDescent="0.25">
      <c r="A459" s="56"/>
      <c r="B459" s="53"/>
      <c r="C459" s="46"/>
      <c r="D459" s="15">
        <v>2020</v>
      </c>
      <c r="E459" s="29">
        <v>0</v>
      </c>
      <c r="F459" s="29">
        <v>0</v>
      </c>
      <c r="G459" s="29">
        <v>0</v>
      </c>
      <c r="H459" s="29">
        <v>0</v>
      </c>
      <c r="I459" s="29">
        <v>0</v>
      </c>
      <c r="J459" s="43"/>
      <c r="K459" s="44"/>
      <c r="L459" s="44"/>
      <c r="M459" s="44"/>
      <c r="N459" s="45"/>
      <c r="O459" s="49"/>
    </row>
    <row r="460" spans="1:15" ht="21.75" customHeight="1" x14ac:dyDescent="0.25">
      <c r="A460" s="54" t="s">
        <v>5</v>
      </c>
      <c r="B460" s="53" t="s">
        <v>266</v>
      </c>
      <c r="C460" s="46" t="s">
        <v>232</v>
      </c>
      <c r="D460" s="15" t="s">
        <v>146</v>
      </c>
      <c r="E460" s="29">
        <v>0</v>
      </c>
      <c r="F460" s="29">
        <v>0</v>
      </c>
      <c r="G460" s="29">
        <v>0</v>
      </c>
      <c r="H460" s="29">
        <v>0</v>
      </c>
      <c r="I460" s="29">
        <v>0</v>
      </c>
      <c r="J460" s="37" t="s">
        <v>193</v>
      </c>
      <c r="K460" s="38"/>
      <c r="L460" s="38"/>
      <c r="M460" s="38"/>
      <c r="N460" s="39"/>
      <c r="O460" s="47" t="s">
        <v>302</v>
      </c>
    </row>
    <row r="461" spans="1:15" ht="21.75" customHeight="1" x14ac:dyDescent="0.25">
      <c r="A461" s="55"/>
      <c r="B461" s="53"/>
      <c r="C461" s="46"/>
      <c r="D461" s="15">
        <v>2017</v>
      </c>
      <c r="E461" s="29">
        <v>0</v>
      </c>
      <c r="F461" s="29">
        <v>0</v>
      </c>
      <c r="G461" s="29">
        <v>0</v>
      </c>
      <c r="H461" s="29">
        <v>0</v>
      </c>
      <c r="I461" s="29">
        <v>0</v>
      </c>
      <c r="J461" s="40"/>
      <c r="K461" s="41"/>
      <c r="L461" s="41"/>
      <c r="M461" s="41"/>
      <c r="N461" s="42"/>
      <c r="O461" s="48"/>
    </row>
    <row r="462" spans="1:15" ht="21.75" customHeight="1" x14ac:dyDescent="0.25">
      <c r="A462" s="55"/>
      <c r="B462" s="53"/>
      <c r="C462" s="46"/>
      <c r="D462" s="15">
        <v>2018</v>
      </c>
      <c r="E462" s="29">
        <v>0</v>
      </c>
      <c r="F462" s="29">
        <v>0</v>
      </c>
      <c r="G462" s="29">
        <v>0</v>
      </c>
      <c r="H462" s="29">
        <v>0</v>
      </c>
      <c r="I462" s="29">
        <v>0</v>
      </c>
      <c r="J462" s="40"/>
      <c r="K462" s="41"/>
      <c r="L462" s="41"/>
      <c r="M462" s="41"/>
      <c r="N462" s="42"/>
      <c r="O462" s="48"/>
    </row>
    <row r="463" spans="1:15" ht="21.75" customHeight="1" x14ac:dyDescent="0.25">
      <c r="A463" s="55"/>
      <c r="B463" s="53"/>
      <c r="C463" s="46"/>
      <c r="D463" s="15">
        <v>2019</v>
      </c>
      <c r="E463" s="29">
        <v>0</v>
      </c>
      <c r="F463" s="29">
        <v>0</v>
      </c>
      <c r="G463" s="29">
        <v>0</v>
      </c>
      <c r="H463" s="29">
        <v>0</v>
      </c>
      <c r="I463" s="29">
        <v>0</v>
      </c>
      <c r="J463" s="40"/>
      <c r="K463" s="41"/>
      <c r="L463" s="41"/>
      <c r="M463" s="41"/>
      <c r="N463" s="42"/>
      <c r="O463" s="48"/>
    </row>
    <row r="464" spans="1:15" ht="21.75" customHeight="1" x14ac:dyDescent="0.25">
      <c r="A464" s="56"/>
      <c r="B464" s="53"/>
      <c r="C464" s="46"/>
      <c r="D464" s="15">
        <v>2020</v>
      </c>
      <c r="E464" s="29">
        <v>0</v>
      </c>
      <c r="F464" s="29">
        <v>0</v>
      </c>
      <c r="G464" s="29">
        <v>0</v>
      </c>
      <c r="H464" s="29">
        <v>0</v>
      </c>
      <c r="I464" s="29">
        <v>0</v>
      </c>
      <c r="J464" s="43"/>
      <c r="K464" s="44"/>
      <c r="L464" s="44"/>
      <c r="M464" s="44"/>
      <c r="N464" s="45"/>
      <c r="O464" s="49"/>
    </row>
    <row r="465" spans="1:15" ht="15.75" customHeight="1" x14ac:dyDescent="0.25">
      <c r="A465" s="54" t="s">
        <v>94</v>
      </c>
      <c r="B465" s="53" t="s">
        <v>0</v>
      </c>
      <c r="C465" s="46" t="s">
        <v>232</v>
      </c>
      <c r="D465" s="15" t="s">
        <v>146</v>
      </c>
      <c r="E465" s="29">
        <v>0</v>
      </c>
      <c r="F465" s="29">
        <v>0</v>
      </c>
      <c r="G465" s="29">
        <v>0</v>
      </c>
      <c r="H465" s="29">
        <v>0</v>
      </c>
      <c r="I465" s="29">
        <v>0</v>
      </c>
      <c r="J465" s="37" t="s">
        <v>183</v>
      </c>
      <c r="K465" s="38"/>
      <c r="L465" s="38"/>
      <c r="M465" s="38"/>
      <c r="N465" s="39"/>
      <c r="O465" s="47" t="s">
        <v>309</v>
      </c>
    </row>
    <row r="466" spans="1:15" ht="15.75" x14ac:dyDescent="0.25">
      <c r="A466" s="55"/>
      <c r="B466" s="53"/>
      <c r="C466" s="46"/>
      <c r="D466" s="15">
        <v>2017</v>
      </c>
      <c r="E466" s="29">
        <v>0</v>
      </c>
      <c r="F466" s="29">
        <v>0</v>
      </c>
      <c r="G466" s="29">
        <v>0</v>
      </c>
      <c r="H466" s="29">
        <v>0</v>
      </c>
      <c r="I466" s="29">
        <v>0</v>
      </c>
      <c r="J466" s="40"/>
      <c r="K466" s="41"/>
      <c r="L466" s="41"/>
      <c r="M466" s="41"/>
      <c r="N466" s="42"/>
      <c r="O466" s="48"/>
    </row>
    <row r="467" spans="1:15" ht="15.75" x14ac:dyDescent="0.25">
      <c r="A467" s="55"/>
      <c r="B467" s="53"/>
      <c r="C467" s="46"/>
      <c r="D467" s="15">
        <v>2018</v>
      </c>
      <c r="E467" s="29">
        <v>0</v>
      </c>
      <c r="F467" s="29">
        <v>0</v>
      </c>
      <c r="G467" s="29">
        <v>0</v>
      </c>
      <c r="H467" s="29">
        <v>0</v>
      </c>
      <c r="I467" s="29">
        <v>0</v>
      </c>
      <c r="J467" s="40"/>
      <c r="K467" s="41"/>
      <c r="L467" s="41"/>
      <c r="M467" s="41"/>
      <c r="N467" s="42"/>
      <c r="O467" s="48"/>
    </row>
    <row r="468" spans="1:15" ht="15.75" x14ac:dyDescent="0.25">
      <c r="A468" s="55"/>
      <c r="B468" s="53"/>
      <c r="C468" s="46"/>
      <c r="D468" s="15">
        <v>2019</v>
      </c>
      <c r="E468" s="29">
        <v>0</v>
      </c>
      <c r="F468" s="29">
        <v>0</v>
      </c>
      <c r="G468" s="29">
        <v>0</v>
      </c>
      <c r="H468" s="29">
        <v>0</v>
      </c>
      <c r="I468" s="29">
        <v>0</v>
      </c>
      <c r="J468" s="40"/>
      <c r="K468" s="41"/>
      <c r="L468" s="41"/>
      <c r="M468" s="41"/>
      <c r="N468" s="42"/>
      <c r="O468" s="48"/>
    </row>
    <row r="469" spans="1:15" ht="36.75" customHeight="1" x14ac:dyDescent="0.25">
      <c r="A469" s="56"/>
      <c r="B469" s="53"/>
      <c r="C469" s="46"/>
      <c r="D469" s="15">
        <v>2020</v>
      </c>
      <c r="E469" s="29">
        <v>0</v>
      </c>
      <c r="F469" s="29">
        <v>0</v>
      </c>
      <c r="G469" s="29">
        <v>0</v>
      </c>
      <c r="H469" s="29">
        <v>0</v>
      </c>
      <c r="I469" s="29">
        <v>0</v>
      </c>
      <c r="J469" s="43"/>
      <c r="K469" s="44"/>
      <c r="L469" s="44"/>
      <c r="M469" s="44"/>
      <c r="N469" s="45"/>
      <c r="O469" s="49"/>
    </row>
    <row r="470" spans="1:15" ht="25.5" customHeight="1" x14ac:dyDescent="0.25">
      <c r="A470" s="54" t="s">
        <v>95</v>
      </c>
      <c r="B470" s="53" t="s">
        <v>1</v>
      </c>
      <c r="C470" s="46" t="s">
        <v>232</v>
      </c>
      <c r="D470" s="15" t="s">
        <v>146</v>
      </c>
      <c r="E470" s="29">
        <v>0</v>
      </c>
      <c r="F470" s="29">
        <v>0</v>
      </c>
      <c r="G470" s="29">
        <v>0</v>
      </c>
      <c r="H470" s="29">
        <v>0</v>
      </c>
      <c r="I470" s="29">
        <v>0</v>
      </c>
      <c r="J470" s="37" t="s">
        <v>127</v>
      </c>
      <c r="K470" s="38"/>
      <c r="L470" s="38"/>
      <c r="M470" s="38"/>
      <c r="N470" s="39"/>
      <c r="O470" s="47" t="s">
        <v>309</v>
      </c>
    </row>
    <row r="471" spans="1:15" ht="25.5" customHeight="1" x14ac:dyDescent="0.25">
      <c r="A471" s="55"/>
      <c r="B471" s="53"/>
      <c r="C471" s="46"/>
      <c r="D471" s="15">
        <v>2017</v>
      </c>
      <c r="E471" s="29">
        <v>0</v>
      </c>
      <c r="F471" s="29">
        <v>0</v>
      </c>
      <c r="G471" s="29">
        <v>0</v>
      </c>
      <c r="H471" s="29">
        <v>0</v>
      </c>
      <c r="I471" s="29">
        <v>0</v>
      </c>
      <c r="J471" s="40"/>
      <c r="K471" s="41"/>
      <c r="L471" s="41"/>
      <c r="M471" s="41"/>
      <c r="N471" s="42"/>
      <c r="O471" s="48"/>
    </row>
    <row r="472" spans="1:15" ht="25.5" customHeight="1" x14ac:dyDescent="0.25">
      <c r="A472" s="55"/>
      <c r="B472" s="53"/>
      <c r="C472" s="46"/>
      <c r="D472" s="15">
        <v>2018</v>
      </c>
      <c r="E472" s="29">
        <v>0</v>
      </c>
      <c r="F472" s="29">
        <v>0</v>
      </c>
      <c r="G472" s="29">
        <v>0</v>
      </c>
      <c r="H472" s="29">
        <v>0</v>
      </c>
      <c r="I472" s="29">
        <v>0</v>
      </c>
      <c r="J472" s="40"/>
      <c r="K472" s="41"/>
      <c r="L472" s="41"/>
      <c r="M472" s="41"/>
      <c r="N472" s="42"/>
      <c r="O472" s="48"/>
    </row>
    <row r="473" spans="1:15" ht="25.5" customHeight="1" x14ac:dyDescent="0.25">
      <c r="A473" s="55"/>
      <c r="B473" s="53"/>
      <c r="C473" s="46"/>
      <c r="D473" s="15">
        <v>2019</v>
      </c>
      <c r="E473" s="29">
        <v>0</v>
      </c>
      <c r="F473" s="29">
        <v>0</v>
      </c>
      <c r="G473" s="29">
        <v>0</v>
      </c>
      <c r="H473" s="29">
        <v>0</v>
      </c>
      <c r="I473" s="29">
        <v>0</v>
      </c>
      <c r="J473" s="40"/>
      <c r="K473" s="41"/>
      <c r="L473" s="41"/>
      <c r="M473" s="41"/>
      <c r="N473" s="42"/>
      <c r="O473" s="48"/>
    </row>
    <row r="474" spans="1:15" ht="47.25" customHeight="1" x14ac:dyDescent="0.25">
      <c r="A474" s="56"/>
      <c r="B474" s="53"/>
      <c r="C474" s="46"/>
      <c r="D474" s="15">
        <v>2020</v>
      </c>
      <c r="E474" s="29">
        <v>0</v>
      </c>
      <c r="F474" s="29">
        <v>0</v>
      </c>
      <c r="G474" s="29">
        <v>0</v>
      </c>
      <c r="H474" s="29">
        <v>0</v>
      </c>
      <c r="I474" s="29">
        <v>0</v>
      </c>
      <c r="J474" s="43"/>
      <c r="K474" s="44"/>
      <c r="L474" s="44"/>
      <c r="M474" s="44"/>
      <c r="N474" s="45"/>
      <c r="O474" s="49"/>
    </row>
    <row r="475" spans="1:15" ht="24.75" customHeight="1" x14ac:dyDescent="0.25">
      <c r="A475" s="54" t="s">
        <v>96</v>
      </c>
      <c r="B475" s="53" t="s">
        <v>3</v>
      </c>
      <c r="C475" s="46">
        <v>2017</v>
      </c>
      <c r="D475" s="15" t="s">
        <v>146</v>
      </c>
      <c r="E475" s="29">
        <v>0</v>
      </c>
      <c r="F475" s="29">
        <v>0</v>
      </c>
      <c r="G475" s="29">
        <v>0</v>
      </c>
      <c r="H475" s="29">
        <v>0</v>
      </c>
      <c r="I475" s="29">
        <v>0</v>
      </c>
      <c r="J475" s="37" t="s">
        <v>310</v>
      </c>
      <c r="K475" s="38"/>
      <c r="L475" s="38"/>
      <c r="M475" s="38"/>
      <c r="N475" s="39"/>
      <c r="O475" s="47" t="s">
        <v>309</v>
      </c>
    </row>
    <row r="476" spans="1:15" ht="24.75" customHeight="1" x14ac:dyDescent="0.25">
      <c r="A476" s="55"/>
      <c r="B476" s="53"/>
      <c r="C476" s="46"/>
      <c r="D476" s="15">
        <v>2017</v>
      </c>
      <c r="E476" s="29">
        <v>0</v>
      </c>
      <c r="F476" s="29">
        <v>0</v>
      </c>
      <c r="G476" s="29">
        <v>0</v>
      </c>
      <c r="H476" s="29">
        <v>0</v>
      </c>
      <c r="I476" s="29">
        <v>0</v>
      </c>
      <c r="J476" s="40"/>
      <c r="K476" s="41"/>
      <c r="L476" s="41"/>
      <c r="M476" s="41"/>
      <c r="N476" s="42"/>
      <c r="O476" s="48"/>
    </row>
    <row r="477" spans="1:15" ht="24.75" customHeight="1" x14ac:dyDescent="0.25">
      <c r="A477" s="55"/>
      <c r="B477" s="53"/>
      <c r="C477" s="46"/>
      <c r="D477" s="15">
        <v>2018</v>
      </c>
      <c r="E477" s="29">
        <v>0</v>
      </c>
      <c r="F477" s="29">
        <v>0</v>
      </c>
      <c r="G477" s="29">
        <v>0</v>
      </c>
      <c r="H477" s="29">
        <v>0</v>
      </c>
      <c r="I477" s="29">
        <v>0</v>
      </c>
      <c r="J477" s="40"/>
      <c r="K477" s="41"/>
      <c r="L477" s="41"/>
      <c r="M477" s="41"/>
      <c r="N477" s="42"/>
      <c r="O477" s="48"/>
    </row>
    <row r="478" spans="1:15" ht="24.75" customHeight="1" x14ac:dyDescent="0.25">
      <c r="A478" s="55"/>
      <c r="B478" s="53"/>
      <c r="C478" s="46"/>
      <c r="D478" s="15">
        <v>2019</v>
      </c>
      <c r="E478" s="29">
        <v>0</v>
      </c>
      <c r="F478" s="29">
        <v>0</v>
      </c>
      <c r="G478" s="29">
        <v>0</v>
      </c>
      <c r="H478" s="29">
        <v>0</v>
      </c>
      <c r="I478" s="29">
        <v>0</v>
      </c>
      <c r="J478" s="40"/>
      <c r="K478" s="41"/>
      <c r="L478" s="41"/>
      <c r="M478" s="41"/>
      <c r="N478" s="42"/>
      <c r="O478" s="48"/>
    </row>
    <row r="479" spans="1:15" ht="24.75" customHeight="1" x14ac:dyDescent="0.25">
      <c r="A479" s="56"/>
      <c r="B479" s="53"/>
      <c r="C479" s="46"/>
      <c r="D479" s="15">
        <v>2020</v>
      </c>
      <c r="E479" s="29">
        <v>0</v>
      </c>
      <c r="F479" s="29">
        <v>0</v>
      </c>
      <c r="G479" s="29">
        <v>0</v>
      </c>
      <c r="H479" s="29">
        <v>0</v>
      </c>
      <c r="I479" s="29">
        <v>0</v>
      </c>
      <c r="J479" s="43"/>
      <c r="K479" s="44"/>
      <c r="L479" s="44"/>
      <c r="M479" s="44"/>
      <c r="N479" s="45"/>
      <c r="O479" s="49"/>
    </row>
    <row r="480" spans="1:15" ht="15.75" customHeight="1" x14ac:dyDescent="0.25">
      <c r="A480" s="54" t="s">
        <v>97</v>
      </c>
      <c r="B480" s="50" t="s">
        <v>4</v>
      </c>
      <c r="C480" s="34" t="s">
        <v>232</v>
      </c>
      <c r="D480" s="15" t="s">
        <v>146</v>
      </c>
      <c r="E480" s="29">
        <v>0</v>
      </c>
      <c r="F480" s="29">
        <v>0</v>
      </c>
      <c r="G480" s="29">
        <v>0</v>
      </c>
      <c r="H480" s="29">
        <v>0</v>
      </c>
      <c r="I480" s="29">
        <v>0</v>
      </c>
      <c r="J480" s="37" t="s">
        <v>308</v>
      </c>
      <c r="K480" s="38"/>
      <c r="L480" s="38"/>
      <c r="M480" s="38"/>
      <c r="N480" s="39"/>
      <c r="O480" s="47" t="s">
        <v>307</v>
      </c>
    </row>
    <row r="481" spans="1:15" ht="15.75" x14ac:dyDescent="0.25">
      <c r="A481" s="55"/>
      <c r="B481" s="51"/>
      <c r="C481" s="35"/>
      <c r="D481" s="15">
        <v>2017</v>
      </c>
      <c r="E481" s="29">
        <v>0</v>
      </c>
      <c r="F481" s="29">
        <v>0</v>
      </c>
      <c r="G481" s="29">
        <v>0</v>
      </c>
      <c r="H481" s="29">
        <v>0</v>
      </c>
      <c r="I481" s="29">
        <v>0</v>
      </c>
      <c r="J481" s="40"/>
      <c r="K481" s="41"/>
      <c r="L481" s="41"/>
      <c r="M481" s="41"/>
      <c r="N481" s="42"/>
      <c r="O481" s="48"/>
    </row>
    <row r="482" spans="1:15" ht="15.75" x14ac:dyDescent="0.25">
      <c r="A482" s="55"/>
      <c r="B482" s="51"/>
      <c r="C482" s="35"/>
      <c r="D482" s="15">
        <v>2018</v>
      </c>
      <c r="E482" s="29">
        <v>0</v>
      </c>
      <c r="F482" s="29">
        <v>0</v>
      </c>
      <c r="G482" s="29">
        <v>0</v>
      </c>
      <c r="H482" s="29">
        <v>0</v>
      </c>
      <c r="I482" s="29">
        <v>0</v>
      </c>
      <c r="J482" s="40"/>
      <c r="K482" s="41"/>
      <c r="L482" s="41"/>
      <c r="M482" s="41"/>
      <c r="N482" s="42"/>
      <c r="O482" s="48"/>
    </row>
    <row r="483" spans="1:15" ht="15.75" x14ac:dyDescent="0.25">
      <c r="A483" s="55"/>
      <c r="B483" s="51"/>
      <c r="C483" s="35"/>
      <c r="D483" s="15">
        <v>2019</v>
      </c>
      <c r="E483" s="29">
        <v>0</v>
      </c>
      <c r="F483" s="29">
        <v>0</v>
      </c>
      <c r="G483" s="29">
        <v>0</v>
      </c>
      <c r="H483" s="29">
        <v>0</v>
      </c>
      <c r="I483" s="29">
        <v>0</v>
      </c>
      <c r="J483" s="40"/>
      <c r="K483" s="41"/>
      <c r="L483" s="41"/>
      <c r="M483" s="41"/>
      <c r="N483" s="42"/>
      <c r="O483" s="48"/>
    </row>
    <row r="484" spans="1:15" ht="29.25" customHeight="1" x14ac:dyDescent="0.25">
      <c r="A484" s="56"/>
      <c r="B484" s="52"/>
      <c r="C484" s="36"/>
      <c r="D484" s="15">
        <v>2020</v>
      </c>
      <c r="E484" s="29">
        <v>0</v>
      </c>
      <c r="F484" s="29">
        <v>0</v>
      </c>
      <c r="G484" s="29">
        <v>0</v>
      </c>
      <c r="H484" s="29">
        <v>0</v>
      </c>
      <c r="I484" s="29">
        <v>0</v>
      </c>
      <c r="J484" s="43"/>
      <c r="K484" s="44"/>
      <c r="L484" s="44"/>
      <c r="M484" s="44"/>
      <c r="N484" s="45"/>
      <c r="O484" s="49"/>
    </row>
    <row r="485" spans="1:15" ht="15" customHeight="1" x14ac:dyDescent="0.25">
      <c r="A485" s="54" t="s">
        <v>14</v>
      </c>
      <c r="B485" s="53" t="s">
        <v>6</v>
      </c>
      <c r="C485" s="46" t="s">
        <v>232</v>
      </c>
      <c r="D485" s="15" t="s">
        <v>146</v>
      </c>
      <c r="E485" s="29">
        <v>0</v>
      </c>
      <c r="F485" s="29">
        <v>0</v>
      </c>
      <c r="G485" s="29">
        <v>0</v>
      </c>
      <c r="H485" s="29">
        <v>0</v>
      </c>
      <c r="I485" s="29">
        <v>0</v>
      </c>
      <c r="J485" s="37" t="s">
        <v>251</v>
      </c>
      <c r="K485" s="38"/>
      <c r="L485" s="38"/>
      <c r="M485" s="38"/>
      <c r="N485" s="39"/>
      <c r="O485" s="47" t="s">
        <v>302</v>
      </c>
    </row>
    <row r="486" spans="1:15" ht="15" customHeight="1" x14ac:dyDescent="0.25">
      <c r="A486" s="55"/>
      <c r="B486" s="53"/>
      <c r="C486" s="46"/>
      <c r="D486" s="15">
        <v>2017</v>
      </c>
      <c r="E486" s="29">
        <v>0</v>
      </c>
      <c r="F486" s="29">
        <v>0</v>
      </c>
      <c r="G486" s="29">
        <v>0</v>
      </c>
      <c r="H486" s="29">
        <v>0</v>
      </c>
      <c r="I486" s="29">
        <v>0</v>
      </c>
      <c r="J486" s="40"/>
      <c r="K486" s="41"/>
      <c r="L486" s="41"/>
      <c r="M486" s="41"/>
      <c r="N486" s="42"/>
      <c r="O486" s="48"/>
    </row>
    <row r="487" spans="1:15" ht="15" customHeight="1" x14ac:dyDescent="0.25">
      <c r="A487" s="55"/>
      <c r="B487" s="53"/>
      <c r="C487" s="46"/>
      <c r="D487" s="15">
        <v>2018</v>
      </c>
      <c r="E487" s="29">
        <v>0</v>
      </c>
      <c r="F487" s="29">
        <v>0</v>
      </c>
      <c r="G487" s="29">
        <v>0</v>
      </c>
      <c r="H487" s="29">
        <v>0</v>
      </c>
      <c r="I487" s="29">
        <v>0</v>
      </c>
      <c r="J487" s="40"/>
      <c r="K487" s="41"/>
      <c r="L487" s="41"/>
      <c r="M487" s="41"/>
      <c r="N487" s="42"/>
      <c r="O487" s="48"/>
    </row>
    <row r="488" spans="1:15" ht="15" customHeight="1" x14ac:dyDescent="0.25">
      <c r="A488" s="55"/>
      <c r="B488" s="53"/>
      <c r="C488" s="46"/>
      <c r="D488" s="15">
        <v>2019</v>
      </c>
      <c r="E488" s="29">
        <v>0</v>
      </c>
      <c r="F488" s="29">
        <v>0</v>
      </c>
      <c r="G488" s="29">
        <v>0</v>
      </c>
      <c r="H488" s="29">
        <v>0</v>
      </c>
      <c r="I488" s="29">
        <v>0</v>
      </c>
      <c r="J488" s="40"/>
      <c r="K488" s="41"/>
      <c r="L488" s="41"/>
      <c r="M488" s="41"/>
      <c r="N488" s="42"/>
      <c r="O488" s="48"/>
    </row>
    <row r="489" spans="1:15" ht="15" customHeight="1" x14ac:dyDescent="0.25">
      <c r="A489" s="56"/>
      <c r="B489" s="53"/>
      <c r="C489" s="46"/>
      <c r="D489" s="15">
        <v>2020</v>
      </c>
      <c r="E489" s="29">
        <v>0</v>
      </c>
      <c r="F489" s="29">
        <v>0</v>
      </c>
      <c r="G489" s="29">
        <v>0</v>
      </c>
      <c r="H489" s="29">
        <v>0</v>
      </c>
      <c r="I489" s="29">
        <v>0</v>
      </c>
      <c r="J489" s="43"/>
      <c r="K489" s="44"/>
      <c r="L489" s="44"/>
      <c r="M489" s="44"/>
      <c r="N489" s="45"/>
      <c r="O489" s="49"/>
    </row>
    <row r="490" spans="1:15" ht="15" customHeight="1" x14ac:dyDescent="0.25">
      <c r="A490" s="54" t="s">
        <v>15</v>
      </c>
      <c r="B490" s="53" t="s">
        <v>7</v>
      </c>
      <c r="C490" s="46" t="s">
        <v>232</v>
      </c>
      <c r="D490" s="15" t="s">
        <v>146</v>
      </c>
      <c r="E490" s="29">
        <v>0</v>
      </c>
      <c r="F490" s="29">
        <v>0</v>
      </c>
      <c r="G490" s="29">
        <v>0</v>
      </c>
      <c r="H490" s="29">
        <v>0</v>
      </c>
      <c r="I490" s="29">
        <v>0</v>
      </c>
      <c r="J490" s="37" t="s">
        <v>252</v>
      </c>
      <c r="K490" s="38"/>
      <c r="L490" s="38"/>
      <c r="M490" s="38"/>
      <c r="N490" s="39"/>
      <c r="O490" s="47" t="s">
        <v>302</v>
      </c>
    </row>
    <row r="491" spans="1:15" ht="15" customHeight="1" x14ac:dyDescent="0.25">
      <c r="A491" s="55"/>
      <c r="B491" s="53"/>
      <c r="C491" s="46"/>
      <c r="D491" s="15">
        <v>2017</v>
      </c>
      <c r="E491" s="29">
        <v>0</v>
      </c>
      <c r="F491" s="29">
        <v>0</v>
      </c>
      <c r="G491" s="29">
        <v>0</v>
      </c>
      <c r="H491" s="29">
        <v>0</v>
      </c>
      <c r="I491" s="29">
        <v>0</v>
      </c>
      <c r="J491" s="40"/>
      <c r="K491" s="41"/>
      <c r="L491" s="41"/>
      <c r="M491" s="41"/>
      <c r="N491" s="42"/>
      <c r="O491" s="48"/>
    </row>
    <row r="492" spans="1:15" ht="15" customHeight="1" x14ac:dyDescent="0.25">
      <c r="A492" s="55"/>
      <c r="B492" s="53"/>
      <c r="C492" s="46"/>
      <c r="D492" s="15">
        <v>2018</v>
      </c>
      <c r="E492" s="29">
        <v>0</v>
      </c>
      <c r="F492" s="29">
        <v>0</v>
      </c>
      <c r="G492" s="29">
        <v>0</v>
      </c>
      <c r="H492" s="29">
        <v>0</v>
      </c>
      <c r="I492" s="29">
        <v>0</v>
      </c>
      <c r="J492" s="40"/>
      <c r="K492" s="41"/>
      <c r="L492" s="41"/>
      <c r="M492" s="41"/>
      <c r="N492" s="42"/>
      <c r="O492" s="48"/>
    </row>
    <row r="493" spans="1:15" ht="15" customHeight="1" x14ac:dyDescent="0.25">
      <c r="A493" s="55"/>
      <c r="B493" s="53"/>
      <c r="C493" s="46"/>
      <c r="D493" s="15">
        <v>2019</v>
      </c>
      <c r="E493" s="29">
        <v>0</v>
      </c>
      <c r="F493" s="29">
        <v>0</v>
      </c>
      <c r="G493" s="29">
        <v>0</v>
      </c>
      <c r="H493" s="29">
        <v>0</v>
      </c>
      <c r="I493" s="29">
        <v>0</v>
      </c>
      <c r="J493" s="40"/>
      <c r="K493" s="41"/>
      <c r="L493" s="41"/>
      <c r="M493" s="41"/>
      <c r="N493" s="42"/>
      <c r="O493" s="48"/>
    </row>
    <row r="494" spans="1:15" ht="15" customHeight="1" x14ac:dyDescent="0.25">
      <c r="A494" s="56"/>
      <c r="B494" s="53"/>
      <c r="C494" s="46"/>
      <c r="D494" s="15">
        <v>2020</v>
      </c>
      <c r="E494" s="29">
        <v>0</v>
      </c>
      <c r="F494" s="29">
        <v>0</v>
      </c>
      <c r="G494" s="29">
        <v>0</v>
      </c>
      <c r="H494" s="29">
        <v>0</v>
      </c>
      <c r="I494" s="29">
        <v>0</v>
      </c>
      <c r="J494" s="43"/>
      <c r="K494" s="44"/>
      <c r="L494" s="44"/>
      <c r="M494" s="44"/>
      <c r="N494" s="45"/>
      <c r="O494" s="49"/>
    </row>
    <row r="495" spans="1:15" ht="18" customHeight="1" x14ac:dyDescent="0.25">
      <c r="A495" s="54" t="s">
        <v>21</v>
      </c>
      <c r="B495" s="53" t="s">
        <v>8</v>
      </c>
      <c r="C495" s="46" t="s">
        <v>232</v>
      </c>
      <c r="D495" s="15" t="s">
        <v>146</v>
      </c>
      <c r="E495" s="29">
        <v>0</v>
      </c>
      <c r="F495" s="29">
        <v>0</v>
      </c>
      <c r="G495" s="29">
        <v>0</v>
      </c>
      <c r="H495" s="29">
        <v>0</v>
      </c>
      <c r="I495" s="29">
        <v>0</v>
      </c>
      <c r="J495" s="37" t="s">
        <v>253</v>
      </c>
      <c r="K495" s="38"/>
      <c r="L495" s="38"/>
      <c r="M495" s="38"/>
      <c r="N495" s="39"/>
      <c r="O495" s="47" t="s">
        <v>302</v>
      </c>
    </row>
    <row r="496" spans="1:15" ht="18" customHeight="1" x14ac:dyDescent="0.25">
      <c r="A496" s="55"/>
      <c r="B496" s="53"/>
      <c r="C496" s="46"/>
      <c r="D496" s="15">
        <v>2017</v>
      </c>
      <c r="E496" s="29">
        <v>0</v>
      </c>
      <c r="F496" s="29">
        <v>0</v>
      </c>
      <c r="G496" s="29">
        <v>0</v>
      </c>
      <c r="H496" s="29">
        <v>0</v>
      </c>
      <c r="I496" s="29">
        <v>0</v>
      </c>
      <c r="J496" s="40"/>
      <c r="K496" s="41"/>
      <c r="L496" s="41"/>
      <c r="M496" s="41"/>
      <c r="N496" s="42"/>
      <c r="O496" s="48"/>
    </row>
    <row r="497" spans="1:15" ht="18" customHeight="1" x14ac:dyDescent="0.25">
      <c r="A497" s="55"/>
      <c r="B497" s="53"/>
      <c r="C497" s="46"/>
      <c r="D497" s="15">
        <v>2018</v>
      </c>
      <c r="E497" s="29">
        <v>0</v>
      </c>
      <c r="F497" s="29">
        <v>0</v>
      </c>
      <c r="G497" s="29">
        <v>0</v>
      </c>
      <c r="H497" s="29">
        <v>0</v>
      </c>
      <c r="I497" s="29">
        <v>0</v>
      </c>
      <c r="J497" s="40"/>
      <c r="K497" s="41"/>
      <c r="L497" s="41"/>
      <c r="M497" s="41"/>
      <c r="N497" s="42"/>
      <c r="O497" s="48"/>
    </row>
    <row r="498" spans="1:15" ht="18" customHeight="1" x14ac:dyDescent="0.25">
      <c r="A498" s="55"/>
      <c r="B498" s="53"/>
      <c r="C498" s="46"/>
      <c r="D498" s="15">
        <v>2019</v>
      </c>
      <c r="E498" s="29">
        <v>0</v>
      </c>
      <c r="F498" s="29">
        <v>0</v>
      </c>
      <c r="G498" s="29">
        <v>0</v>
      </c>
      <c r="H498" s="29">
        <v>0</v>
      </c>
      <c r="I498" s="29">
        <v>0</v>
      </c>
      <c r="J498" s="40"/>
      <c r="K498" s="41"/>
      <c r="L498" s="41"/>
      <c r="M498" s="41"/>
      <c r="N498" s="42"/>
      <c r="O498" s="48"/>
    </row>
    <row r="499" spans="1:15" ht="18" customHeight="1" x14ac:dyDescent="0.25">
      <c r="A499" s="56"/>
      <c r="B499" s="53"/>
      <c r="C499" s="46"/>
      <c r="D499" s="15">
        <v>2020</v>
      </c>
      <c r="E499" s="29">
        <v>0</v>
      </c>
      <c r="F499" s="29">
        <v>0</v>
      </c>
      <c r="G499" s="29">
        <v>0</v>
      </c>
      <c r="H499" s="29">
        <v>0</v>
      </c>
      <c r="I499" s="29">
        <v>0</v>
      </c>
      <c r="J499" s="43"/>
      <c r="K499" s="44"/>
      <c r="L499" s="44"/>
      <c r="M499" s="44"/>
      <c r="N499" s="45"/>
      <c r="O499" s="49"/>
    </row>
    <row r="500" spans="1:15" ht="15" customHeight="1" x14ac:dyDescent="0.25">
      <c r="A500" s="54" t="s">
        <v>98</v>
      </c>
      <c r="B500" s="53" t="s">
        <v>11</v>
      </c>
      <c r="C500" s="46" t="s">
        <v>232</v>
      </c>
      <c r="D500" s="15" t="s">
        <v>146</v>
      </c>
      <c r="E500" s="29">
        <v>0</v>
      </c>
      <c r="F500" s="29">
        <v>0</v>
      </c>
      <c r="G500" s="29">
        <v>0</v>
      </c>
      <c r="H500" s="29">
        <v>0</v>
      </c>
      <c r="I500" s="29">
        <v>0</v>
      </c>
      <c r="J500" s="37" t="s">
        <v>128</v>
      </c>
      <c r="K500" s="38"/>
      <c r="L500" s="38"/>
      <c r="M500" s="38"/>
      <c r="N500" s="39"/>
      <c r="O500" s="47" t="s">
        <v>302</v>
      </c>
    </row>
    <row r="501" spans="1:15" ht="15" customHeight="1" x14ac:dyDescent="0.25">
      <c r="A501" s="55"/>
      <c r="B501" s="53"/>
      <c r="C501" s="46"/>
      <c r="D501" s="15">
        <v>2017</v>
      </c>
      <c r="E501" s="29">
        <v>0</v>
      </c>
      <c r="F501" s="29">
        <v>0</v>
      </c>
      <c r="G501" s="29">
        <v>0</v>
      </c>
      <c r="H501" s="29">
        <v>0</v>
      </c>
      <c r="I501" s="29">
        <v>0</v>
      </c>
      <c r="J501" s="40"/>
      <c r="K501" s="41"/>
      <c r="L501" s="41"/>
      <c r="M501" s="41"/>
      <c r="N501" s="42"/>
      <c r="O501" s="48"/>
    </row>
    <row r="502" spans="1:15" ht="15" customHeight="1" x14ac:dyDescent="0.25">
      <c r="A502" s="55"/>
      <c r="B502" s="53"/>
      <c r="C502" s="46"/>
      <c r="D502" s="15">
        <v>2018</v>
      </c>
      <c r="E502" s="29">
        <v>0</v>
      </c>
      <c r="F502" s="29">
        <v>0</v>
      </c>
      <c r="G502" s="29">
        <v>0</v>
      </c>
      <c r="H502" s="29">
        <v>0</v>
      </c>
      <c r="I502" s="29">
        <v>0</v>
      </c>
      <c r="J502" s="40"/>
      <c r="K502" s="41"/>
      <c r="L502" s="41"/>
      <c r="M502" s="41"/>
      <c r="N502" s="42"/>
      <c r="O502" s="48"/>
    </row>
    <row r="503" spans="1:15" ht="15" customHeight="1" x14ac:dyDescent="0.25">
      <c r="A503" s="55"/>
      <c r="B503" s="53"/>
      <c r="C503" s="46"/>
      <c r="D503" s="15">
        <v>2019</v>
      </c>
      <c r="E503" s="29">
        <v>0</v>
      </c>
      <c r="F503" s="29">
        <v>0</v>
      </c>
      <c r="G503" s="29">
        <v>0</v>
      </c>
      <c r="H503" s="29">
        <v>0</v>
      </c>
      <c r="I503" s="29">
        <v>0</v>
      </c>
      <c r="J503" s="40"/>
      <c r="K503" s="41"/>
      <c r="L503" s="41"/>
      <c r="M503" s="41"/>
      <c r="N503" s="42"/>
      <c r="O503" s="48"/>
    </row>
    <row r="504" spans="1:15" ht="15" customHeight="1" x14ac:dyDescent="0.25">
      <c r="A504" s="56"/>
      <c r="B504" s="53"/>
      <c r="C504" s="46"/>
      <c r="D504" s="15">
        <v>2020</v>
      </c>
      <c r="E504" s="29">
        <v>0</v>
      </c>
      <c r="F504" s="29">
        <v>0</v>
      </c>
      <c r="G504" s="29">
        <v>0</v>
      </c>
      <c r="H504" s="29">
        <v>0</v>
      </c>
      <c r="I504" s="29">
        <v>0</v>
      </c>
      <c r="J504" s="43"/>
      <c r="K504" s="44"/>
      <c r="L504" s="44"/>
      <c r="M504" s="44"/>
      <c r="N504" s="45"/>
      <c r="O504" s="49"/>
    </row>
    <row r="505" spans="1:15" ht="15" customHeight="1" x14ac:dyDescent="0.25">
      <c r="A505" s="54" t="s">
        <v>99</v>
      </c>
      <c r="B505" s="53" t="s">
        <v>12</v>
      </c>
      <c r="C505" s="46" t="s">
        <v>232</v>
      </c>
      <c r="D505" s="15" t="s">
        <v>146</v>
      </c>
      <c r="E505" s="29">
        <v>0</v>
      </c>
      <c r="F505" s="29">
        <v>0</v>
      </c>
      <c r="G505" s="29">
        <v>0</v>
      </c>
      <c r="H505" s="29">
        <v>0</v>
      </c>
      <c r="I505" s="29">
        <v>0</v>
      </c>
      <c r="J505" s="37" t="s">
        <v>129</v>
      </c>
      <c r="K505" s="38"/>
      <c r="L505" s="38"/>
      <c r="M505" s="38"/>
      <c r="N505" s="39"/>
      <c r="O505" s="47" t="s">
        <v>302</v>
      </c>
    </row>
    <row r="506" spans="1:15" ht="15" customHeight="1" x14ac:dyDescent="0.25">
      <c r="A506" s="55"/>
      <c r="B506" s="53"/>
      <c r="C506" s="46"/>
      <c r="D506" s="15">
        <v>2017</v>
      </c>
      <c r="E506" s="29">
        <v>0</v>
      </c>
      <c r="F506" s="29">
        <v>0</v>
      </c>
      <c r="G506" s="29">
        <v>0</v>
      </c>
      <c r="H506" s="29">
        <v>0</v>
      </c>
      <c r="I506" s="29">
        <v>0</v>
      </c>
      <c r="J506" s="40"/>
      <c r="K506" s="41"/>
      <c r="L506" s="41"/>
      <c r="M506" s="41"/>
      <c r="N506" s="42"/>
      <c r="O506" s="48"/>
    </row>
    <row r="507" spans="1:15" ht="15" customHeight="1" x14ac:dyDescent="0.25">
      <c r="A507" s="55"/>
      <c r="B507" s="53"/>
      <c r="C507" s="46"/>
      <c r="D507" s="15">
        <v>2018</v>
      </c>
      <c r="E507" s="29">
        <v>0</v>
      </c>
      <c r="F507" s="29">
        <v>0</v>
      </c>
      <c r="G507" s="29">
        <v>0</v>
      </c>
      <c r="H507" s="29">
        <v>0</v>
      </c>
      <c r="I507" s="29">
        <v>0</v>
      </c>
      <c r="J507" s="40"/>
      <c r="K507" s="41"/>
      <c r="L507" s="41"/>
      <c r="M507" s="41"/>
      <c r="N507" s="42"/>
      <c r="O507" s="48"/>
    </row>
    <row r="508" spans="1:15" ht="15" customHeight="1" x14ac:dyDescent="0.25">
      <c r="A508" s="55"/>
      <c r="B508" s="53"/>
      <c r="C508" s="46"/>
      <c r="D508" s="15">
        <v>2019</v>
      </c>
      <c r="E508" s="29">
        <v>0</v>
      </c>
      <c r="F508" s="29">
        <v>0</v>
      </c>
      <c r="G508" s="29">
        <v>0</v>
      </c>
      <c r="H508" s="29">
        <v>0</v>
      </c>
      <c r="I508" s="29">
        <v>0</v>
      </c>
      <c r="J508" s="40"/>
      <c r="K508" s="41"/>
      <c r="L508" s="41"/>
      <c r="M508" s="41"/>
      <c r="N508" s="42"/>
      <c r="O508" s="48"/>
    </row>
    <row r="509" spans="1:15" ht="15" customHeight="1" x14ac:dyDescent="0.25">
      <c r="A509" s="56"/>
      <c r="B509" s="53"/>
      <c r="C509" s="46"/>
      <c r="D509" s="15">
        <v>2020</v>
      </c>
      <c r="E509" s="29">
        <v>0</v>
      </c>
      <c r="F509" s="29">
        <v>0</v>
      </c>
      <c r="G509" s="29">
        <v>0</v>
      </c>
      <c r="H509" s="29">
        <v>0</v>
      </c>
      <c r="I509" s="29">
        <v>0</v>
      </c>
      <c r="J509" s="43"/>
      <c r="K509" s="44"/>
      <c r="L509" s="44"/>
      <c r="M509" s="44"/>
      <c r="N509" s="45"/>
      <c r="O509" s="49"/>
    </row>
    <row r="510" spans="1:15" ht="15.75" customHeight="1" x14ac:dyDescent="0.25">
      <c r="A510" s="54" t="s">
        <v>100</v>
      </c>
      <c r="B510" s="53" t="s">
        <v>13</v>
      </c>
      <c r="C510" s="46" t="s">
        <v>232</v>
      </c>
      <c r="D510" s="15" t="s">
        <v>146</v>
      </c>
      <c r="E510" s="29">
        <v>0</v>
      </c>
      <c r="F510" s="29">
        <v>0</v>
      </c>
      <c r="G510" s="29">
        <v>0</v>
      </c>
      <c r="H510" s="29">
        <v>0</v>
      </c>
      <c r="I510" s="29">
        <v>0</v>
      </c>
      <c r="J510" s="37" t="s">
        <v>130</v>
      </c>
      <c r="K510" s="38"/>
      <c r="L510" s="38"/>
      <c r="M510" s="38"/>
      <c r="N510" s="39"/>
      <c r="O510" s="47" t="s">
        <v>302</v>
      </c>
    </row>
    <row r="511" spans="1:15" ht="15.75" x14ac:dyDescent="0.25">
      <c r="A511" s="55"/>
      <c r="B511" s="53"/>
      <c r="C511" s="46"/>
      <c r="D511" s="15">
        <v>2017</v>
      </c>
      <c r="E511" s="29">
        <v>0</v>
      </c>
      <c r="F511" s="29">
        <v>0</v>
      </c>
      <c r="G511" s="29">
        <v>0</v>
      </c>
      <c r="H511" s="29">
        <v>0</v>
      </c>
      <c r="I511" s="29">
        <v>0</v>
      </c>
      <c r="J511" s="40"/>
      <c r="K511" s="41"/>
      <c r="L511" s="41"/>
      <c r="M511" s="41"/>
      <c r="N511" s="42"/>
      <c r="O511" s="48"/>
    </row>
    <row r="512" spans="1:15" ht="15.75" x14ac:dyDescent="0.25">
      <c r="A512" s="55"/>
      <c r="B512" s="53"/>
      <c r="C512" s="46"/>
      <c r="D512" s="15">
        <v>2018</v>
      </c>
      <c r="E512" s="29">
        <v>0</v>
      </c>
      <c r="F512" s="29">
        <v>0</v>
      </c>
      <c r="G512" s="29">
        <v>0</v>
      </c>
      <c r="H512" s="29">
        <v>0</v>
      </c>
      <c r="I512" s="29">
        <v>0</v>
      </c>
      <c r="J512" s="40"/>
      <c r="K512" s="41"/>
      <c r="L512" s="41"/>
      <c r="M512" s="41"/>
      <c r="N512" s="42"/>
      <c r="O512" s="48"/>
    </row>
    <row r="513" spans="1:15" ht="15.75" x14ac:dyDescent="0.25">
      <c r="A513" s="55"/>
      <c r="B513" s="53"/>
      <c r="C513" s="46"/>
      <c r="D513" s="15">
        <v>2019</v>
      </c>
      <c r="E513" s="29">
        <v>0</v>
      </c>
      <c r="F513" s="29">
        <v>0</v>
      </c>
      <c r="G513" s="29">
        <v>0</v>
      </c>
      <c r="H513" s="29">
        <v>0</v>
      </c>
      <c r="I513" s="29">
        <v>0</v>
      </c>
      <c r="J513" s="40"/>
      <c r="K513" s="41"/>
      <c r="L513" s="41"/>
      <c r="M513" s="41"/>
      <c r="N513" s="42"/>
      <c r="O513" s="48"/>
    </row>
    <row r="514" spans="1:15" ht="15.75" x14ac:dyDescent="0.25">
      <c r="A514" s="56"/>
      <c r="B514" s="53"/>
      <c r="C514" s="46"/>
      <c r="D514" s="15">
        <v>2020</v>
      </c>
      <c r="E514" s="29">
        <v>0</v>
      </c>
      <c r="F514" s="29">
        <v>0</v>
      </c>
      <c r="G514" s="29">
        <v>0</v>
      </c>
      <c r="H514" s="29">
        <v>0</v>
      </c>
      <c r="I514" s="29">
        <v>0</v>
      </c>
      <c r="J514" s="43"/>
      <c r="K514" s="44"/>
      <c r="L514" s="44"/>
      <c r="M514" s="44"/>
      <c r="N514" s="45"/>
      <c r="O514" s="49"/>
    </row>
    <row r="515" spans="1:15" ht="18.75" customHeight="1" x14ac:dyDescent="0.25">
      <c r="A515" s="54" t="s">
        <v>101</v>
      </c>
      <c r="B515" s="53" t="s">
        <v>2</v>
      </c>
      <c r="C515" s="46">
        <v>2017</v>
      </c>
      <c r="D515" s="15" t="s">
        <v>146</v>
      </c>
      <c r="E515" s="29">
        <v>0</v>
      </c>
      <c r="F515" s="29">
        <v>0</v>
      </c>
      <c r="G515" s="29">
        <v>0</v>
      </c>
      <c r="H515" s="29">
        <v>0</v>
      </c>
      <c r="I515" s="29">
        <v>0</v>
      </c>
      <c r="J515" s="37" t="s">
        <v>164</v>
      </c>
      <c r="K515" s="38"/>
      <c r="L515" s="38"/>
      <c r="M515" s="38"/>
      <c r="N515" s="39"/>
      <c r="O515" s="47" t="s">
        <v>302</v>
      </c>
    </row>
    <row r="516" spans="1:15" ht="18.75" customHeight="1" x14ac:dyDescent="0.25">
      <c r="A516" s="55"/>
      <c r="B516" s="53"/>
      <c r="C516" s="46"/>
      <c r="D516" s="15">
        <v>2017</v>
      </c>
      <c r="E516" s="29">
        <v>0</v>
      </c>
      <c r="F516" s="29">
        <v>0</v>
      </c>
      <c r="G516" s="29">
        <v>0</v>
      </c>
      <c r="H516" s="29">
        <v>0</v>
      </c>
      <c r="I516" s="29">
        <v>0</v>
      </c>
      <c r="J516" s="40"/>
      <c r="K516" s="41"/>
      <c r="L516" s="41"/>
      <c r="M516" s="41"/>
      <c r="N516" s="42"/>
      <c r="O516" s="48"/>
    </row>
    <row r="517" spans="1:15" ht="18.75" customHeight="1" x14ac:dyDescent="0.25">
      <c r="A517" s="55"/>
      <c r="B517" s="53"/>
      <c r="C517" s="46"/>
      <c r="D517" s="15">
        <v>2018</v>
      </c>
      <c r="E517" s="29">
        <v>0</v>
      </c>
      <c r="F517" s="29">
        <v>0</v>
      </c>
      <c r="G517" s="29">
        <v>0</v>
      </c>
      <c r="H517" s="29">
        <v>0</v>
      </c>
      <c r="I517" s="29">
        <v>0</v>
      </c>
      <c r="J517" s="40"/>
      <c r="K517" s="41"/>
      <c r="L517" s="41"/>
      <c r="M517" s="41"/>
      <c r="N517" s="42"/>
      <c r="O517" s="48"/>
    </row>
    <row r="518" spans="1:15" ht="18.75" customHeight="1" x14ac:dyDescent="0.25">
      <c r="A518" s="55"/>
      <c r="B518" s="53"/>
      <c r="C518" s="46"/>
      <c r="D518" s="15">
        <v>2019</v>
      </c>
      <c r="E518" s="29">
        <v>0</v>
      </c>
      <c r="F518" s="29">
        <v>0</v>
      </c>
      <c r="G518" s="29">
        <v>0</v>
      </c>
      <c r="H518" s="29">
        <v>0</v>
      </c>
      <c r="I518" s="29">
        <v>0</v>
      </c>
      <c r="J518" s="40"/>
      <c r="K518" s="41"/>
      <c r="L518" s="41"/>
      <c r="M518" s="41"/>
      <c r="N518" s="42"/>
      <c r="O518" s="48"/>
    </row>
    <row r="519" spans="1:15" ht="18.75" customHeight="1" x14ac:dyDescent="0.25">
      <c r="A519" s="56"/>
      <c r="B519" s="53"/>
      <c r="C519" s="46"/>
      <c r="D519" s="15">
        <v>2020</v>
      </c>
      <c r="E519" s="29">
        <v>0</v>
      </c>
      <c r="F519" s="29">
        <v>0</v>
      </c>
      <c r="G519" s="29">
        <v>0</v>
      </c>
      <c r="H519" s="29">
        <v>0</v>
      </c>
      <c r="I519" s="29">
        <v>0</v>
      </c>
      <c r="J519" s="43"/>
      <c r="K519" s="44"/>
      <c r="L519" s="44"/>
      <c r="M519" s="44"/>
      <c r="N519" s="45"/>
      <c r="O519" s="49"/>
    </row>
    <row r="520" spans="1:15" ht="30" customHeight="1" x14ac:dyDescent="0.25">
      <c r="A520" s="54" t="s">
        <v>102</v>
      </c>
      <c r="B520" s="53" t="s">
        <v>16</v>
      </c>
      <c r="C520" s="46" t="s">
        <v>232</v>
      </c>
      <c r="D520" s="15" t="s">
        <v>146</v>
      </c>
      <c r="E520" s="29">
        <f>SUM(E521:E524)</f>
        <v>858095.75350000011</v>
      </c>
      <c r="F520" s="29">
        <f>SUM(F521:F524)</f>
        <v>124971.0855</v>
      </c>
      <c r="G520" s="29">
        <f>SUM(G521:G524)</f>
        <v>403674.46799999999</v>
      </c>
      <c r="H520" s="29">
        <f>SUM(H521:H524)</f>
        <v>0</v>
      </c>
      <c r="I520" s="29">
        <f>SUM(I521:I524)</f>
        <v>329450.2</v>
      </c>
      <c r="J520" s="37" t="s">
        <v>306</v>
      </c>
      <c r="K520" s="38"/>
      <c r="L520" s="38"/>
      <c r="M520" s="38"/>
      <c r="N520" s="39"/>
      <c r="O520" s="47" t="s">
        <v>305</v>
      </c>
    </row>
    <row r="521" spans="1:15" ht="43.5" customHeight="1" x14ac:dyDescent="0.25">
      <c r="A521" s="55"/>
      <c r="B521" s="53"/>
      <c r="C521" s="46"/>
      <c r="D521" s="15">
        <v>2017</v>
      </c>
      <c r="E521" s="29">
        <f>SUM(F521:I521)</f>
        <v>210838.2</v>
      </c>
      <c r="F521" s="29">
        <f t="shared" ref="F521:I523" si="18">F526</f>
        <v>5904</v>
      </c>
      <c r="G521" s="29">
        <f t="shared" si="18"/>
        <v>112165.4</v>
      </c>
      <c r="H521" s="29">
        <f t="shared" si="18"/>
        <v>0</v>
      </c>
      <c r="I521" s="29">
        <f t="shared" si="18"/>
        <v>92768.8</v>
      </c>
      <c r="J521" s="40"/>
      <c r="K521" s="41"/>
      <c r="L521" s="41"/>
      <c r="M521" s="41"/>
      <c r="N521" s="42"/>
      <c r="O521" s="48"/>
    </row>
    <row r="522" spans="1:15" ht="30" customHeight="1" x14ac:dyDescent="0.25">
      <c r="A522" s="55"/>
      <c r="B522" s="53"/>
      <c r="C522" s="46"/>
      <c r="D522" s="15">
        <v>2018</v>
      </c>
      <c r="E522" s="29">
        <f>SUM(F522:I522)</f>
        <v>159274.1</v>
      </c>
      <c r="F522" s="29">
        <f t="shared" si="18"/>
        <v>42326.400000000001</v>
      </c>
      <c r="G522" s="29">
        <f t="shared" si="18"/>
        <v>103626.7</v>
      </c>
      <c r="H522" s="29">
        <f t="shared" si="18"/>
        <v>0</v>
      </c>
      <c r="I522" s="29">
        <f t="shared" si="18"/>
        <v>13321</v>
      </c>
      <c r="J522" s="40"/>
      <c r="K522" s="41"/>
      <c r="L522" s="41"/>
      <c r="M522" s="41"/>
      <c r="N522" s="42"/>
      <c r="O522" s="48"/>
    </row>
    <row r="523" spans="1:15" ht="30" customHeight="1" x14ac:dyDescent="0.25">
      <c r="A523" s="55"/>
      <c r="B523" s="53"/>
      <c r="C523" s="46"/>
      <c r="D523" s="15">
        <v>2019</v>
      </c>
      <c r="E523" s="29">
        <f>SUM(F523:I523)</f>
        <v>279284.01699999999</v>
      </c>
      <c r="F523" s="29">
        <f t="shared" si="18"/>
        <v>38988.648999999998</v>
      </c>
      <c r="G523" s="29">
        <f t="shared" si="18"/>
        <v>95454.967999999993</v>
      </c>
      <c r="H523" s="29">
        <f t="shared" si="18"/>
        <v>0</v>
      </c>
      <c r="I523" s="29">
        <f t="shared" si="18"/>
        <v>144840.4</v>
      </c>
      <c r="J523" s="40"/>
      <c r="K523" s="41"/>
      <c r="L523" s="41"/>
      <c r="M523" s="41"/>
      <c r="N523" s="42"/>
      <c r="O523" s="48"/>
    </row>
    <row r="524" spans="1:15" ht="132.75" customHeight="1" x14ac:dyDescent="0.25">
      <c r="A524" s="56"/>
      <c r="B524" s="53"/>
      <c r="C524" s="46"/>
      <c r="D524" s="15">
        <v>2020</v>
      </c>
      <c r="E524" s="29">
        <f>SUM(F524:I524)</f>
        <v>208699.43650000001</v>
      </c>
      <c r="F524" s="29">
        <f>F529+F549</f>
        <v>37752.036500000002</v>
      </c>
      <c r="G524" s="29">
        <f>G529+G549</f>
        <v>92427.4</v>
      </c>
      <c r="H524" s="29">
        <f>H529</f>
        <v>0</v>
      </c>
      <c r="I524" s="29">
        <f>I529</f>
        <v>78520</v>
      </c>
      <c r="J524" s="43"/>
      <c r="K524" s="44"/>
      <c r="L524" s="44"/>
      <c r="M524" s="44"/>
      <c r="N524" s="45"/>
      <c r="O524" s="49"/>
    </row>
    <row r="525" spans="1:15" ht="28.5" customHeight="1" x14ac:dyDescent="0.25">
      <c r="A525" s="54" t="s">
        <v>103</v>
      </c>
      <c r="B525" s="53" t="s">
        <v>269</v>
      </c>
      <c r="C525" s="46" t="s">
        <v>232</v>
      </c>
      <c r="D525" s="15" t="s">
        <v>146</v>
      </c>
      <c r="E525" s="29">
        <f>SUM(E526:E529)</f>
        <v>820752.23250000004</v>
      </c>
      <c r="F525" s="29">
        <f>SUM(F526:F529)</f>
        <v>114141.4645</v>
      </c>
      <c r="G525" s="29">
        <f>SUM(G526:G529)</f>
        <v>377160.56799999997</v>
      </c>
      <c r="H525" s="29">
        <f>SUM(H526:H529)</f>
        <v>0</v>
      </c>
      <c r="I525" s="29">
        <f>SUM(I526:I529)</f>
        <v>329450.2</v>
      </c>
      <c r="J525" s="37" t="s">
        <v>391</v>
      </c>
      <c r="K525" s="38"/>
      <c r="L525" s="38"/>
      <c r="M525" s="38"/>
      <c r="N525" s="39"/>
      <c r="O525" s="47" t="s">
        <v>305</v>
      </c>
    </row>
    <row r="526" spans="1:15" ht="28.5" customHeight="1" x14ac:dyDescent="0.25">
      <c r="A526" s="55"/>
      <c r="B526" s="53"/>
      <c r="C526" s="46"/>
      <c r="D526" s="15">
        <v>2017</v>
      </c>
      <c r="E526" s="29">
        <f>SUM(F526:I526)</f>
        <v>210838.2</v>
      </c>
      <c r="F526" s="29">
        <v>5904</v>
      </c>
      <c r="G526" s="29">
        <v>112165.4</v>
      </c>
      <c r="H526" s="29">
        <v>0</v>
      </c>
      <c r="I526" s="29">
        <v>92768.8</v>
      </c>
      <c r="J526" s="40"/>
      <c r="K526" s="41"/>
      <c r="L526" s="41"/>
      <c r="M526" s="41"/>
      <c r="N526" s="42"/>
      <c r="O526" s="48"/>
    </row>
    <row r="527" spans="1:15" ht="28.5" customHeight="1" x14ac:dyDescent="0.25">
      <c r="A527" s="55"/>
      <c r="B527" s="53"/>
      <c r="C527" s="46"/>
      <c r="D527" s="15">
        <v>2018</v>
      </c>
      <c r="E527" s="29">
        <f>SUM(F527:I527)</f>
        <v>159274.1</v>
      </c>
      <c r="F527" s="29">
        <v>42326.400000000001</v>
      </c>
      <c r="G527" s="29">
        <v>103626.7</v>
      </c>
      <c r="H527" s="29">
        <v>0</v>
      </c>
      <c r="I527" s="29">
        <v>13321</v>
      </c>
      <c r="J527" s="40"/>
      <c r="K527" s="41"/>
      <c r="L527" s="41"/>
      <c r="M527" s="41"/>
      <c r="N527" s="42"/>
      <c r="O527" s="48"/>
    </row>
    <row r="528" spans="1:15" ht="28.5" customHeight="1" x14ac:dyDescent="0.25">
      <c r="A528" s="55"/>
      <c r="B528" s="53"/>
      <c r="C528" s="46"/>
      <c r="D528" s="15">
        <v>2019</v>
      </c>
      <c r="E528" s="29">
        <f>SUM(F528:I528)</f>
        <v>279284.01699999999</v>
      </c>
      <c r="F528" s="29">
        <v>38988.648999999998</v>
      </c>
      <c r="G528" s="29">
        <v>95454.967999999993</v>
      </c>
      <c r="H528" s="29">
        <v>0</v>
      </c>
      <c r="I528" s="29">
        <v>144840.4</v>
      </c>
      <c r="J528" s="40"/>
      <c r="K528" s="41"/>
      <c r="L528" s="41"/>
      <c r="M528" s="41"/>
      <c r="N528" s="42"/>
      <c r="O528" s="48"/>
    </row>
    <row r="529" spans="1:15" ht="20.25" customHeight="1" x14ac:dyDescent="0.25">
      <c r="A529" s="56"/>
      <c r="B529" s="53"/>
      <c r="C529" s="46"/>
      <c r="D529" s="15">
        <v>2020</v>
      </c>
      <c r="E529" s="29">
        <f>SUM(F529:I529)</f>
        <v>171355.9155</v>
      </c>
      <c r="F529" s="29">
        <v>26922.415500000003</v>
      </c>
      <c r="G529" s="29">
        <v>65913.5</v>
      </c>
      <c r="H529" s="29">
        <v>0</v>
      </c>
      <c r="I529" s="29">
        <v>78520</v>
      </c>
      <c r="J529" s="43"/>
      <c r="K529" s="44"/>
      <c r="L529" s="44"/>
      <c r="M529" s="44"/>
      <c r="N529" s="45"/>
      <c r="O529" s="49"/>
    </row>
    <row r="530" spans="1:15" ht="18" customHeight="1" x14ac:dyDescent="0.25">
      <c r="A530" s="54" t="s">
        <v>104</v>
      </c>
      <c r="B530" s="53" t="s">
        <v>18</v>
      </c>
      <c r="C530" s="46" t="s">
        <v>232</v>
      </c>
      <c r="D530" s="15" t="s">
        <v>146</v>
      </c>
      <c r="E530" s="29">
        <v>0</v>
      </c>
      <c r="F530" s="29">
        <v>0</v>
      </c>
      <c r="G530" s="29">
        <v>0</v>
      </c>
      <c r="H530" s="29">
        <v>0</v>
      </c>
      <c r="I530" s="29">
        <v>0</v>
      </c>
      <c r="J530" s="37" t="s">
        <v>131</v>
      </c>
      <c r="K530" s="38"/>
      <c r="L530" s="38"/>
      <c r="M530" s="38"/>
      <c r="N530" s="39"/>
      <c r="O530" s="47" t="s">
        <v>302</v>
      </c>
    </row>
    <row r="531" spans="1:15" ht="18" customHeight="1" x14ac:dyDescent="0.25">
      <c r="A531" s="55"/>
      <c r="B531" s="53"/>
      <c r="C531" s="46"/>
      <c r="D531" s="15">
        <v>2017</v>
      </c>
      <c r="E531" s="29">
        <v>0</v>
      </c>
      <c r="F531" s="29">
        <v>0</v>
      </c>
      <c r="G531" s="29">
        <v>0</v>
      </c>
      <c r="H531" s="29">
        <v>0</v>
      </c>
      <c r="I531" s="29">
        <v>0</v>
      </c>
      <c r="J531" s="40"/>
      <c r="K531" s="41"/>
      <c r="L531" s="41"/>
      <c r="M531" s="41"/>
      <c r="N531" s="42"/>
      <c r="O531" s="48"/>
    </row>
    <row r="532" spans="1:15" ht="18" customHeight="1" x14ac:dyDescent="0.25">
      <c r="A532" s="55"/>
      <c r="B532" s="53"/>
      <c r="C532" s="46"/>
      <c r="D532" s="15">
        <v>2018</v>
      </c>
      <c r="E532" s="29">
        <v>0</v>
      </c>
      <c r="F532" s="29">
        <v>0</v>
      </c>
      <c r="G532" s="29">
        <v>0</v>
      </c>
      <c r="H532" s="29">
        <v>0</v>
      </c>
      <c r="I532" s="29">
        <v>0</v>
      </c>
      <c r="J532" s="40"/>
      <c r="K532" s="41"/>
      <c r="L532" s="41"/>
      <c r="M532" s="41"/>
      <c r="N532" s="42"/>
      <c r="O532" s="48"/>
    </row>
    <row r="533" spans="1:15" ht="18" customHeight="1" x14ac:dyDescent="0.25">
      <c r="A533" s="55"/>
      <c r="B533" s="53"/>
      <c r="C533" s="46"/>
      <c r="D533" s="15">
        <v>2019</v>
      </c>
      <c r="E533" s="29">
        <v>0</v>
      </c>
      <c r="F533" s="29">
        <v>0</v>
      </c>
      <c r="G533" s="29">
        <v>0</v>
      </c>
      <c r="H533" s="29">
        <v>0</v>
      </c>
      <c r="I533" s="29">
        <v>0</v>
      </c>
      <c r="J533" s="40"/>
      <c r="K533" s="41"/>
      <c r="L533" s="41"/>
      <c r="M533" s="41"/>
      <c r="N533" s="42"/>
      <c r="O533" s="48"/>
    </row>
    <row r="534" spans="1:15" ht="25.5" customHeight="1" x14ac:dyDescent="0.25">
      <c r="A534" s="56"/>
      <c r="B534" s="53"/>
      <c r="C534" s="46"/>
      <c r="D534" s="15">
        <v>2020</v>
      </c>
      <c r="E534" s="29">
        <v>0</v>
      </c>
      <c r="F534" s="29">
        <v>0</v>
      </c>
      <c r="G534" s="29">
        <v>0</v>
      </c>
      <c r="H534" s="29">
        <v>0</v>
      </c>
      <c r="I534" s="29">
        <v>0</v>
      </c>
      <c r="J534" s="43"/>
      <c r="K534" s="44"/>
      <c r="L534" s="44"/>
      <c r="M534" s="44"/>
      <c r="N534" s="45"/>
      <c r="O534" s="49"/>
    </row>
    <row r="535" spans="1:15" ht="18" customHeight="1" x14ac:dyDescent="0.25">
      <c r="A535" s="54" t="s">
        <v>105</v>
      </c>
      <c r="B535" s="53" t="s">
        <v>19</v>
      </c>
      <c r="C535" s="46" t="s">
        <v>232</v>
      </c>
      <c r="D535" s="15" t="s">
        <v>146</v>
      </c>
      <c r="E535" s="29">
        <v>0</v>
      </c>
      <c r="F535" s="29">
        <v>0</v>
      </c>
      <c r="G535" s="29">
        <v>0</v>
      </c>
      <c r="H535" s="29">
        <v>0</v>
      </c>
      <c r="I535" s="29">
        <v>0</v>
      </c>
      <c r="J535" s="37" t="s">
        <v>165</v>
      </c>
      <c r="K535" s="38"/>
      <c r="L535" s="38"/>
      <c r="M535" s="38"/>
      <c r="N535" s="39"/>
      <c r="O535" s="47" t="s">
        <v>302</v>
      </c>
    </row>
    <row r="536" spans="1:15" ht="18" customHeight="1" x14ac:dyDescent="0.25">
      <c r="A536" s="55"/>
      <c r="B536" s="53"/>
      <c r="C536" s="46"/>
      <c r="D536" s="15">
        <v>2017</v>
      </c>
      <c r="E536" s="29">
        <v>0</v>
      </c>
      <c r="F536" s="29">
        <v>0</v>
      </c>
      <c r="G536" s="29">
        <v>0</v>
      </c>
      <c r="H536" s="29">
        <v>0</v>
      </c>
      <c r="I536" s="29">
        <v>0</v>
      </c>
      <c r="J536" s="40"/>
      <c r="K536" s="41"/>
      <c r="L536" s="41"/>
      <c r="M536" s="41"/>
      <c r="N536" s="42"/>
      <c r="O536" s="48"/>
    </row>
    <row r="537" spans="1:15" ht="18" customHeight="1" x14ac:dyDescent="0.25">
      <c r="A537" s="55"/>
      <c r="B537" s="53"/>
      <c r="C537" s="46"/>
      <c r="D537" s="15">
        <v>2018</v>
      </c>
      <c r="E537" s="29">
        <v>0</v>
      </c>
      <c r="F537" s="29">
        <v>0</v>
      </c>
      <c r="G537" s="29">
        <v>0</v>
      </c>
      <c r="H537" s="29">
        <v>0</v>
      </c>
      <c r="I537" s="29">
        <v>0</v>
      </c>
      <c r="J537" s="40"/>
      <c r="K537" s="41"/>
      <c r="L537" s="41"/>
      <c r="M537" s="41"/>
      <c r="N537" s="42"/>
      <c r="O537" s="48"/>
    </row>
    <row r="538" spans="1:15" ht="18" customHeight="1" x14ac:dyDescent="0.25">
      <c r="A538" s="55"/>
      <c r="B538" s="53"/>
      <c r="C538" s="46"/>
      <c r="D538" s="15">
        <v>2019</v>
      </c>
      <c r="E538" s="29">
        <v>0</v>
      </c>
      <c r="F538" s="29">
        <v>0</v>
      </c>
      <c r="G538" s="29">
        <v>0</v>
      </c>
      <c r="H538" s="29">
        <v>0</v>
      </c>
      <c r="I538" s="29">
        <v>0</v>
      </c>
      <c r="J538" s="40"/>
      <c r="K538" s="41"/>
      <c r="L538" s="41"/>
      <c r="M538" s="41"/>
      <c r="N538" s="42"/>
      <c r="O538" s="48"/>
    </row>
    <row r="539" spans="1:15" ht="18" customHeight="1" x14ac:dyDescent="0.25">
      <c r="A539" s="56"/>
      <c r="B539" s="53"/>
      <c r="C539" s="46"/>
      <c r="D539" s="15">
        <v>2020</v>
      </c>
      <c r="E539" s="29">
        <v>0</v>
      </c>
      <c r="F539" s="29">
        <v>0</v>
      </c>
      <c r="G539" s="29">
        <v>0</v>
      </c>
      <c r="H539" s="29">
        <v>0</v>
      </c>
      <c r="I539" s="29">
        <v>0</v>
      </c>
      <c r="J539" s="43"/>
      <c r="K539" s="44"/>
      <c r="L539" s="44"/>
      <c r="M539" s="44"/>
      <c r="N539" s="45"/>
      <c r="O539" s="49"/>
    </row>
    <row r="540" spans="1:15" ht="18" customHeight="1" x14ac:dyDescent="0.25">
      <c r="A540" s="54" t="s">
        <v>106</v>
      </c>
      <c r="B540" s="53" t="s">
        <v>20</v>
      </c>
      <c r="C540" s="46" t="s">
        <v>282</v>
      </c>
      <c r="D540" s="15" t="s">
        <v>146</v>
      </c>
      <c r="E540" s="29">
        <v>0</v>
      </c>
      <c r="F540" s="29">
        <v>0</v>
      </c>
      <c r="G540" s="29">
        <v>0</v>
      </c>
      <c r="H540" s="29">
        <v>0</v>
      </c>
      <c r="I540" s="29">
        <v>0</v>
      </c>
      <c r="J540" s="37" t="s">
        <v>132</v>
      </c>
      <c r="K540" s="38"/>
      <c r="L540" s="38"/>
      <c r="M540" s="38"/>
      <c r="N540" s="39"/>
      <c r="O540" s="47" t="s">
        <v>302</v>
      </c>
    </row>
    <row r="541" spans="1:15" ht="18" customHeight="1" x14ac:dyDescent="0.25">
      <c r="A541" s="55"/>
      <c r="B541" s="53"/>
      <c r="C541" s="46"/>
      <c r="D541" s="15">
        <v>2017</v>
      </c>
      <c r="E541" s="29">
        <v>0</v>
      </c>
      <c r="F541" s="29">
        <v>0</v>
      </c>
      <c r="G541" s="29">
        <v>0</v>
      </c>
      <c r="H541" s="29">
        <v>0</v>
      </c>
      <c r="I541" s="29">
        <v>0</v>
      </c>
      <c r="J541" s="40"/>
      <c r="K541" s="41"/>
      <c r="L541" s="41"/>
      <c r="M541" s="41"/>
      <c r="N541" s="42"/>
      <c r="O541" s="48"/>
    </row>
    <row r="542" spans="1:15" ht="18" customHeight="1" x14ac:dyDescent="0.25">
      <c r="A542" s="55"/>
      <c r="B542" s="53"/>
      <c r="C542" s="46"/>
      <c r="D542" s="15">
        <v>2018</v>
      </c>
      <c r="E542" s="29">
        <v>0</v>
      </c>
      <c r="F542" s="29">
        <v>0</v>
      </c>
      <c r="G542" s="29">
        <v>0</v>
      </c>
      <c r="H542" s="29">
        <v>0</v>
      </c>
      <c r="I542" s="29">
        <v>0</v>
      </c>
      <c r="J542" s="40"/>
      <c r="K542" s="41"/>
      <c r="L542" s="41"/>
      <c r="M542" s="41"/>
      <c r="N542" s="42"/>
      <c r="O542" s="48"/>
    </row>
    <row r="543" spans="1:15" ht="18" customHeight="1" x14ac:dyDescent="0.25">
      <c r="A543" s="55"/>
      <c r="B543" s="53"/>
      <c r="C543" s="46"/>
      <c r="D543" s="15">
        <v>2019</v>
      </c>
      <c r="E543" s="29">
        <v>0</v>
      </c>
      <c r="F543" s="29">
        <v>0</v>
      </c>
      <c r="G543" s="29">
        <v>0</v>
      </c>
      <c r="H543" s="29">
        <v>0</v>
      </c>
      <c r="I543" s="29">
        <v>0</v>
      </c>
      <c r="J543" s="40"/>
      <c r="K543" s="41"/>
      <c r="L543" s="41"/>
      <c r="M543" s="41"/>
      <c r="N543" s="42"/>
      <c r="O543" s="48"/>
    </row>
    <row r="544" spans="1:15" ht="18" customHeight="1" x14ac:dyDescent="0.25">
      <c r="A544" s="56"/>
      <c r="B544" s="53"/>
      <c r="C544" s="46"/>
      <c r="D544" s="15">
        <v>2020</v>
      </c>
      <c r="E544" s="29">
        <v>0</v>
      </c>
      <c r="F544" s="29">
        <v>0</v>
      </c>
      <c r="G544" s="29">
        <v>0</v>
      </c>
      <c r="H544" s="29">
        <v>0</v>
      </c>
      <c r="I544" s="29">
        <v>0</v>
      </c>
      <c r="J544" s="43"/>
      <c r="K544" s="44"/>
      <c r="L544" s="44"/>
      <c r="M544" s="44"/>
      <c r="N544" s="45"/>
      <c r="O544" s="49"/>
    </row>
    <row r="545" spans="1:15" ht="38.25" customHeight="1" x14ac:dyDescent="0.25">
      <c r="A545" s="83" t="s">
        <v>283</v>
      </c>
      <c r="B545" s="50" t="s">
        <v>291</v>
      </c>
      <c r="C545" s="46">
        <v>2020</v>
      </c>
      <c r="D545" s="16" t="s">
        <v>304</v>
      </c>
      <c r="E545" s="29">
        <f>E549</f>
        <v>37343.521000000001</v>
      </c>
      <c r="F545" s="29">
        <f>F549</f>
        <v>10829.620999999999</v>
      </c>
      <c r="G545" s="29">
        <f>G549</f>
        <v>26513.9</v>
      </c>
      <c r="H545" s="29">
        <f>H549</f>
        <v>0</v>
      </c>
      <c r="I545" s="29">
        <f>I549</f>
        <v>0</v>
      </c>
      <c r="J545" s="37" t="s">
        <v>303</v>
      </c>
      <c r="K545" s="38"/>
      <c r="L545" s="38"/>
      <c r="M545" s="38"/>
      <c r="N545" s="39"/>
      <c r="O545" s="47" t="s">
        <v>302</v>
      </c>
    </row>
    <row r="546" spans="1:15" ht="24" customHeight="1" x14ac:dyDescent="0.25">
      <c r="A546" s="84"/>
      <c r="B546" s="51"/>
      <c r="C546" s="46"/>
      <c r="D546" s="15">
        <v>2017</v>
      </c>
      <c r="E546" s="29">
        <v>0</v>
      </c>
      <c r="F546" s="29">
        <v>0</v>
      </c>
      <c r="G546" s="29">
        <v>0</v>
      </c>
      <c r="H546" s="29">
        <v>0</v>
      </c>
      <c r="I546" s="29">
        <v>0</v>
      </c>
      <c r="J546" s="40"/>
      <c r="K546" s="41"/>
      <c r="L546" s="41"/>
      <c r="M546" s="41"/>
      <c r="N546" s="42"/>
      <c r="O546" s="48"/>
    </row>
    <row r="547" spans="1:15" ht="24" customHeight="1" x14ac:dyDescent="0.25">
      <c r="A547" s="84"/>
      <c r="B547" s="51"/>
      <c r="C547" s="46"/>
      <c r="D547" s="15">
        <v>2018</v>
      </c>
      <c r="E547" s="29">
        <v>0</v>
      </c>
      <c r="F547" s="29">
        <v>0</v>
      </c>
      <c r="G547" s="29">
        <v>0</v>
      </c>
      <c r="H547" s="29">
        <v>0</v>
      </c>
      <c r="I547" s="29">
        <v>0</v>
      </c>
      <c r="J547" s="40"/>
      <c r="K547" s="41"/>
      <c r="L547" s="41"/>
      <c r="M547" s="41"/>
      <c r="N547" s="42"/>
      <c r="O547" s="48"/>
    </row>
    <row r="548" spans="1:15" ht="24" customHeight="1" x14ac:dyDescent="0.25">
      <c r="A548" s="84"/>
      <c r="B548" s="51"/>
      <c r="C548" s="46"/>
      <c r="D548" s="15">
        <v>2019</v>
      </c>
      <c r="E548" s="29">
        <v>0</v>
      </c>
      <c r="F548" s="29">
        <v>0</v>
      </c>
      <c r="G548" s="29">
        <v>0</v>
      </c>
      <c r="H548" s="29">
        <v>0</v>
      </c>
      <c r="I548" s="29">
        <v>0</v>
      </c>
      <c r="J548" s="40"/>
      <c r="K548" s="41"/>
      <c r="L548" s="41"/>
      <c r="M548" s="41"/>
      <c r="N548" s="42"/>
      <c r="O548" s="48"/>
    </row>
    <row r="549" spans="1:15" ht="24" customHeight="1" x14ac:dyDescent="0.25">
      <c r="A549" s="84"/>
      <c r="B549" s="51"/>
      <c r="C549" s="46"/>
      <c r="D549" s="15">
        <v>2020</v>
      </c>
      <c r="E549" s="29">
        <f>F549+G549</f>
        <v>37343.521000000001</v>
      </c>
      <c r="F549" s="29">
        <v>10829.620999999999</v>
      </c>
      <c r="G549" s="29">
        <v>26513.9</v>
      </c>
      <c r="H549" s="29">
        <v>0</v>
      </c>
      <c r="I549" s="29">
        <v>0</v>
      </c>
      <c r="J549" s="40"/>
      <c r="K549" s="41"/>
      <c r="L549" s="41"/>
      <c r="M549" s="41"/>
      <c r="N549" s="42"/>
      <c r="O549" s="49"/>
    </row>
    <row r="550" spans="1:15" ht="18.75" customHeight="1" x14ac:dyDescent="0.25">
      <c r="A550" s="54" t="s">
        <v>107</v>
      </c>
      <c r="B550" s="53" t="s">
        <v>254</v>
      </c>
      <c r="C550" s="46" t="s">
        <v>232</v>
      </c>
      <c r="D550" s="15" t="s">
        <v>146</v>
      </c>
      <c r="E550" s="29">
        <f>SUM(E551:E554)</f>
        <v>301768.8</v>
      </c>
      <c r="F550" s="29">
        <f>SUM(F551:F554)</f>
        <v>0</v>
      </c>
      <c r="G550" s="29">
        <f>SUM(G551:G554)</f>
        <v>0</v>
      </c>
      <c r="H550" s="29">
        <f>SUM(H551:H554)</f>
        <v>0</v>
      </c>
      <c r="I550" s="29">
        <f>SUM(I551:I554)</f>
        <v>301768.8</v>
      </c>
      <c r="J550" s="37" t="s">
        <v>301</v>
      </c>
      <c r="K550" s="38"/>
      <c r="L550" s="38"/>
      <c r="M550" s="38"/>
      <c r="N550" s="39"/>
      <c r="O550" s="47" t="s">
        <v>300</v>
      </c>
    </row>
    <row r="551" spans="1:15" ht="18.75" customHeight="1" x14ac:dyDescent="0.25">
      <c r="A551" s="55"/>
      <c r="B551" s="53"/>
      <c r="C551" s="46"/>
      <c r="D551" s="15">
        <v>2017</v>
      </c>
      <c r="E551" s="29">
        <f>SUM(F551:I551)</f>
        <v>71210.899999999994</v>
      </c>
      <c r="F551" s="29">
        <f t="shared" ref="F551:I554" si="19">F556</f>
        <v>0</v>
      </c>
      <c r="G551" s="29">
        <f t="shared" si="19"/>
        <v>0</v>
      </c>
      <c r="H551" s="29">
        <f t="shared" si="19"/>
        <v>0</v>
      </c>
      <c r="I551" s="29">
        <f t="shared" si="19"/>
        <v>71210.899999999994</v>
      </c>
      <c r="J551" s="40"/>
      <c r="K551" s="41"/>
      <c r="L551" s="41"/>
      <c r="M551" s="41"/>
      <c r="N551" s="42"/>
      <c r="O551" s="48"/>
    </row>
    <row r="552" spans="1:15" ht="18.75" customHeight="1" x14ac:dyDescent="0.25">
      <c r="A552" s="55"/>
      <c r="B552" s="53"/>
      <c r="C552" s="46"/>
      <c r="D552" s="15">
        <v>2018</v>
      </c>
      <c r="E552" s="29">
        <f>SUM(F552:I552)</f>
        <v>79991.399999999994</v>
      </c>
      <c r="F552" s="29">
        <f t="shared" si="19"/>
        <v>0</v>
      </c>
      <c r="G552" s="29">
        <f t="shared" si="19"/>
        <v>0</v>
      </c>
      <c r="H552" s="29">
        <f t="shared" si="19"/>
        <v>0</v>
      </c>
      <c r="I552" s="29">
        <f t="shared" si="19"/>
        <v>79991.399999999994</v>
      </c>
      <c r="J552" s="40"/>
      <c r="K552" s="41"/>
      <c r="L552" s="41"/>
      <c r="M552" s="41"/>
      <c r="N552" s="42"/>
      <c r="O552" s="48"/>
    </row>
    <row r="553" spans="1:15" ht="18.75" customHeight="1" x14ac:dyDescent="0.25">
      <c r="A553" s="55"/>
      <c r="B553" s="53"/>
      <c r="C553" s="46"/>
      <c r="D553" s="15">
        <v>2019</v>
      </c>
      <c r="E553" s="29">
        <f>SUM(F553:I553)</f>
        <v>69722</v>
      </c>
      <c r="F553" s="29">
        <f t="shared" si="19"/>
        <v>0</v>
      </c>
      <c r="G553" s="29">
        <f t="shared" si="19"/>
        <v>0</v>
      </c>
      <c r="H553" s="29">
        <f t="shared" si="19"/>
        <v>0</v>
      </c>
      <c r="I553" s="29">
        <f t="shared" si="19"/>
        <v>69722</v>
      </c>
      <c r="J553" s="40"/>
      <c r="K553" s="41"/>
      <c r="L553" s="41"/>
      <c r="M553" s="41"/>
      <c r="N553" s="42"/>
      <c r="O553" s="48"/>
    </row>
    <row r="554" spans="1:15" ht="18.75" customHeight="1" x14ac:dyDescent="0.25">
      <c r="A554" s="56"/>
      <c r="B554" s="53"/>
      <c r="C554" s="46"/>
      <c r="D554" s="15">
        <v>2020</v>
      </c>
      <c r="E554" s="29">
        <f>SUM(F554:I554)</f>
        <v>80844.5</v>
      </c>
      <c r="F554" s="29">
        <f t="shared" si="19"/>
        <v>0</v>
      </c>
      <c r="G554" s="29">
        <f t="shared" si="19"/>
        <v>0</v>
      </c>
      <c r="H554" s="29">
        <f t="shared" si="19"/>
        <v>0</v>
      </c>
      <c r="I554" s="29">
        <f t="shared" si="19"/>
        <v>80844.5</v>
      </c>
      <c r="J554" s="43"/>
      <c r="K554" s="44"/>
      <c r="L554" s="44"/>
      <c r="M554" s="44"/>
      <c r="N554" s="45"/>
      <c r="O554" s="49"/>
    </row>
    <row r="555" spans="1:15" ht="15" customHeight="1" x14ac:dyDescent="0.25">
      <c r="A555" s="80" t="s">
        <v>108</v>
      </c>
      <c r="B555" s="78" t="s">
        <v>22</v>
      </c>
      <c r="C555" s="79" t="s">
        <v>232</v>
      </c>
      <c r="D555" s="4" t="s">
        <v>146</v>
      </c>
      <c r="E555" s="29">
        <f>SUM(E556:E559)</f>
        <v>301768.8</v>
      </c>
      <c r="F555" s="29">
        <f>SUM(F556:F559)</f>
        <v>0</v>
      </c>
      <c r="G555" s="29">
        <f>SUM(G556:G559)</f>
        <v>0</v>
      </c>
      <c r="H555" s="29">
        <f>SUM(H556:H559)</f>
        <v>0</v>
      </c>
      <c r="I555" s="29">
        <f>SUM(I556:I559)</f>
        <v>301768.8</v>
      </c>
      <c r="J555" s="37" t="s">
        <v>133</v>
      </c>
      <c r="K555" s="38"/>
      <c r="L555" s="38"/>
      <c r="M555" s="38"/>
      <c r="N555" s="39"/>
      <c r="O555" s="47" t="s">
        <v>299</v>
      </c>
    </row>
    <row r="556" spans="1:15" ht="15" customHeight="1" x14ac:dyDescent="0.25">
      <c r="A556" s="81"/>
      <c r="B556" s="78"/>
      <c r="C556" s="79"/>
      <c r="D556" s="4">
        <v>2017</v>
      </c>
      <c r="E556" s="29">
        <f>SUM(F556:I556)</f>
        <v>71210.899999999994</v>
      </c>
      <c r="F556" s="29">
        <v>0</v>
      </c>
      <c r="G556" s="29">
        <v>0</v>
      </c>
      <c r="H556" s="29">
        <v>0</v>
      </c>
      <c r="I556" s="29">
        <v>71210.899999999994</v>
      </c>
      <c r="J556" s="40"/>
      <c r="K556" s="41"/>
      <c r="L556" s="41"/>
      <c r="M556" s="41"/>
      <c r="N556" s="42"/>
      <c r="O556" s="48"/>
    </row>
    <row r="557" spans="1:15" ht="15" customHeight="1" x14ac:dyDescent="0.25">
      <c r="A557" s="81"/>
      <c r="B557" s="78"/>
      <c r="C557" s="79"/>
      <c r="D557" s="4">
        <v>2018</v>
      </c>
      <c r="E557" s="29">
        <f>SUM(F557:I557)</f>
        <v>79991.399999999994</v>
      </c>
      <c r="F557" s="29">
        <v>0</v>
      </c>
      <c r="G557" s="29">
        <v>0</v>
      </c>
      <c r="H557" s="29">
        <v>0</v>
      </c>
      <c r="I557" s="29">
        <v>79991.399999999994</v>
      </c>
      <c r="J557" s="40"/>
      <c r="K557" s="41"/>
      <c r="L557" s="41"/>
      <c r="M557" s="41"/>
      <c r="N557" s="42"/>
      <c r="O557" s="48"/>
    </row>
    <row r="558" spans="1:15" ht="15" customHeight="1" x14ac:dyDescent="0.25">
      <c r="A558" s="81"/>
      <c r="B558" s="78"/>
      <c r="C558" s="79"/>
      <c r="D558" s="4">
        <v>2019</v>
      </c>
      <c r="E558" s="29">
        <f>SUM(F558:I558)</f>
        <v>69722</v>
      </c>
      <c r="F558" s="29">
        <v>0</v>
      </c>
      <c r="G558" s="29">
        <v>0</v>
      </c>
      <c r="H558" s="29">
        <v>0</v>
      </c>
      <c r="I558" s="29">
        <v>69722</v>
      </c>
      <c r="J558" s="40"/>
      <c r="K558" s="41"/>
      <c r="L558" s="41"/>
      <c r="M558" s="41"/>
      <c r="N558" s="42"/>
      <c r="O558" s="48"/>
    </row>
    <row r="559" spans="1:15" ht="15" customHeight="1" x14ac:dyDescent="0.25">
      <c r="A559" s="82"/>
      <c r="B559" s="78"/>
      <c r="C559" s="79"/>
      <c r="D559" s="4">
        <v>2020</v>
      </c>
      <c r="E559" s="29">
        <f>SUM(F559:I559)</f>
        <v>80844.5</v>
      </c>
      <c r="F559" s="29">
        <v>0</v>
      </c>
      <c r="G559" s="29">
        <v>0</v>
      </c>
      <c r="H559" s="29">
        <v>0</v>
      </c>
      <c r="I559" s="29">
        <v>80844.5</v>
      </c>
      <c r="J559" s="43"/>
      <c r="K559" s="44"/>
      <c r="L559" s="44"/>
      <c r="M559" s="44"/>
      <c r="N559" s="45"/>
      <c r="O559" s="49"/>
    </row>
    <row r="560" spans="1:15" ht="17.25" customHeight="1" x14ac:dyDescent="0.25">
      <c r="A560" s="57" t="s">
        <v>289</v>
      </c>
      <c r="B560" s="75" t="s">
        <v>290</v>
      </c>
      <c r="C560" s="31" t="s">
        <v>275</v>
      </c>
      <c r="D560" s="3" t="s">
        <v>146</v>
      </c>
      <c r="E560" s="29">
        <f>SUM(E561:E563)+E564</f>
        <v>0</v>
      </c>
      <c r="F560" s="29">
        <f>SUM(F561:F563)+F564</f>
        <v>0</v>
      </c>
      <c r="G560" s="29">
        <f>SUM(G561:G563)+G564</f>
        <v>0</v>
      </c>
      <c r="H560" s="29">
        <f>SUM(H561:H563)+H564</f>
        <v>0</v>
      </c>
      <c r="I560" s="29">
        <f>SUM(I561:I563)+I564</f>
        <v>0</v>
      </c>
      <c r="J560" s="37" t="s">
        <v>298</v>
      </c>
      <c r="K560" s="38"/>
      <c r="L560" s="38"/>
      <c r="M560" s="38"/>
      <c r="N560" s="39"/>
      <c r="O560" s="31" t="s">
        <v>297</v>
      </c>
    </row>
    <row r="561" spans="1:15" ht="17.25" customHeight="1" x14ac:dyDescent="0.25">
      <c r="A561" s="58"/>
      <c r="B561" s="76"/>
      <c r="C561" s="32"/>
      <c r="D561" s="3">
        <v>2017</v>
      </c>
      <c r="E561" s="29">
        <f>SUM(F561:I561)</f>
        <v>0</v>
      </c>
      <c r="F561" s="29">
        <v>0</v>
      </c>
      <c r="G561" s="29">
        <v>0</v>
      </c>
      <c r="H561" s="29">
        <v>0</v>
      </c>
      <c r="I561" s="29">
        <v>0</v>
      </c>
      <c r="J561" s="40"/>
      <c r="K561" s="41"/>
      <c r="L561" s="41"/>
      <c r="M561" s="41"/>
      <c r="N561" s="42"/>
      <c r="O561" s="32"/>
    </row>
    <row r="562" spans="1:15" ht="17.25" customHeight="1" x14ac:dyDescent="0.25">
      <c r="A562" s="58"/>
      <c r="B562" s="76"/>
      <c r="C562" s="32"/>
      <c r="D562" s="3">
        <v>2018</v>
      </c>
      <c r="E562" s="29">
        <f>SUM(F562:I562)</f>
        <v>0</v>
      </c>
      <c r="F562" s="29">
        <v>0</v>
      </c>
      <c r="G562" s="29">
        <v>0</v>
      </c>
      <c r="H562" s="29">
        <v>0</v>
      </c>
      <c r="I562" s="29">
        <v>0</v>
      </c>
      <c r="J562" s="40"/>
      <c r="K562" s="41"/>
      <c r="L562" s="41"/>
      <c r="M562" s="41"/>
      <c r="N562" s="42"/>
      <c r="O562" s="32"/>
    </row>
    <row r="563" spans="1:15" ht="17.25" customHeight="1" x14ac:dyDescent="0.25">
      <c r="A563" s="58"/>
      <c r="B563" s="76"/>
      <c r="C563" s="32"/>
      <c r="D563" s="3">
        <v>2019</v>
      </c>
      <c r="E563" s="29">
        <f>SUM(F563:I563)</f>
        <v>0</v>
      </c>
      <c r="F563" s="29">
        <v>0</v>
      </c>
      <c r="G563" s="29">
        <f t="shared" ref="G563:I564" si="20">G573+G578+G583</f>
        <v>0</v>
      </c>
      <c r="H563" s="29">
        <f t="shared" si="20"/>
        <v>0</v>
      </c>
      <c r="I563" s="29">
        <f t="shared" si="20"/>
        <v>0</v>
      </c>
      <c r="J563" s="40"/>
      <c r="K563" s="41"/>
      <c r="L563" s="41"/>
      <c r="M563" s="41"/>
      <c r="N563" s="42"/>
      <c r="O563" s="32"/>
    </row>
    <row r="564" spans="1:15" ht="24" customHeight="1" x14ac:dyDescent="0.25">
      <c r="A564" s="59"/>
      <c r="B564" s="77"/>
      <c r="C564" s="33"/>
      <c r="D564" s="3">
        <v>2020</v>
      </c>
      <c r="E564" s="29">
        <f>SUM(F564:I564)</f>
        <v>0</v>
      </c>
      <c r="F564" s="29">
        <v>0</v>
      </c>
      <c r="G564" s="29">
        <f t="shared" si="20"/>
        <v>0</v>
      </c>
      <c r="H564" s="29">
        <f t="shared" si="20"/>
        <v>0</v>
      </c>
      <c r="I564" s="29">
        <f t="shared" si="20"/>
        <v>0</v>
      </c>
      <c r="J564" s="43"/>
      <c r="K564" s="44"/>
      <c r="L564" s="44"/>
      <c r="M564" s="44"/>
      <c r="N564" s="45"/>
      <c r="O564" s="33"/>
    </row>
    <row r="565" spans="1:15" s="13" customFormat="1" ht="17.25" customHeight="1" x14ac:dyDescent="0.25">
      <c r="A565" s="57" t="s">
        <v>388</v>
      </c>
      <c r="B565" s="75" t="s">
        <v>20</v>
      </c>
      <c r="C565" s="31" t="s">
        <v>275</v>
      </c>
      <c r="D565" s="3" t="s">
        <v>146</v>
      </c>
      <c r="E565" s="29">
        <f>SUM(E566:E568)+E569</f>
        <v>0</v>
      </c>
      <c r="F565" s="29">
        <f>SUM(F566:F568)+F569</f>
        <v>0</v>
      </c>
      <c r="G565" s="29">
        <f>SUM(G566:G568)+G569</f>
        <v>0</v>
      </c>
      <c r="H565" s="29">
        <f>SUM(H566:H568)+H569</f>
        <v>0</v>
      </c>
      <c r="I565" s="29">
        <f>SUM(I566:I568)+I569</f>
        <v>0</v>
      </c>
      <c r="J565" s="37" t="s">
        <v>389</v>
      </c>
      <c r="K565" s="38"/>
      <c r="L565" s="38"/>
      <c r="M565" s="38"/>
      <c r="N565" s="39"/>
      <c r="O565" s="31" t="s">
        <v>297</v>
      </c>
    </row>
    <row r="566" spans="1:15" s="13" customFormat="1" ht="17.25" customHeight="1" x14ac:dyDescent="0.25">
      <c r="A566" s="58"/>
      <c r="B566" s="76"/>
      <c r="C566" s="32"/>
      <c r="D566" s="3">
        <v>2017</v>
      </c>
      <c r="E566" s="29">
        <f>SUM(F566:I566)</f>
        <v>0</v>
      </c>
      <c r="F566" s="29">
        <v>0</v>
      </c>
      <c r="G566" s="29">
        <v>0</v>
      </c>
      <c r="H566" s="29">
        <v>0</v>
      </c>
      <c r="I566" s="29">
        <v>0</v>
      </c>
      <c r="J566" s="40"/>
      <c r="K566" s="41"/>
      <c r="L566" s="41"/>
      <c r="M566" s="41"/>
      <c r="N566" s="42"/>
      <c r="O566" s="32"/>
    </row>
    <row r="567" spans="1:15" s="13" customFormat="1" ht="17.25" customHeight="1" x14ac:dyDescent="0.25">
      <c r="A567" s="58"/>
      <c r="B567" s="76"/>
      <c r="C567" s="32"/>
      <c r="D567" s="3">
        <v>2018</v>
      </c>
      <c r="E567" s="29">
        <f>SUM(F567:I567)</f>
        <v>0</v>
      </c>
      <c r="F567" s="29">
        <v>0</v>
      </c>
      <c r="G567" s="29">
        <v>0</v>
      </c>
      <c r="H567" s="29">
        <v>0</v>
      </c>
      <c r="I567" s="29">
        <v>0</v>
      </c>
      <c r="J567" s="40"/>
      <c r="K567" s="41"/>
      <c r="L567" s="41"/>
      <c r="M567" s="41"/>
      <c r="N567" s="42"/>
      <c r="O567" s="32"/>
    </row>
    <row r="568" spans="1:15" s="13" customFormat="1" ht="17.25" customHeight="1" x14ac:dyDescent="0.25">
      <c r="A568" s="58"/>
      <c r="B568" s="76"/>
      <c r="C568" s="32"/>
      <c r="D568" s="3">
        <v>2019</v>
      </c>
      <c r="E568" s="29">
        <f>SUM(F568:I568)</f>
        <v>0</v>
      </c>
      <c r="F568" s="29">
        <v>0</v>
      </c>
      <c r="G568" s="29">
        <f t="shared" ref="G568:I569" si="21">G578+G583+G588</f>
        <v>0</v>
      </c>
      <c r="H568" s="29">
        <f t="shared" si="21"/>
        <v>0</v>
      </c>
      <c r="I568" s="29">
        <f t="shared" si="21"/>
        <v>0</v>
      </c>
      <c r="J568" s="40"/>
      <c r="K568" s="41"/>
      <c r="L568" s="41"/>
      <c r="M568" s="41"/>
      <c r="N568" s="42"/>
      <c r="O568" s="32"/>
    </row>
    <row r="569" spans="1:15" s="13" customFormat="1" ht="24" customHeight="1" x14ac:dyDescent="0.25">
      <c r="A569" s="59"/>
      <c r="B569" s="77"/>
      <c r="C569" s="33"/>
      <c r="D569" s="3">
        <v>2020</v>
      </c>
      <c r="E569" s="29">
        <f>SUM(F569:I569)</f>
        <v>0</v>
      </c>
      <c r="F569" s="29">
        <v>0</v>
      </c>
      <c r="G569" s="29">
        <f t="shared" si="21"/>
        <v>0</v>
      </c>
      <c r="H569" s="29">
        <f t="shared" si="21"/>
        <v>0</v>
      </c>
      <c r="I569" s="29">
        <f t="shared" si="21"/>
        <v>0</v>
      </c>
      <c r="J569" s="43"/>
      <c r="K569" s="44"/>
      <c r="L569" s="44"/>
      <c r="M569" s="44"/>
      <c r="N569" s="45"/>
      <c r="O569" s="33"/>
    </row>
    <row r="570" spans="1:15" ht="17.25" customHeight="1" x14ac:dyDescent="0.25">
      <c r="A570" s="57" t="s">
        <v>137</v>
      </c>
      <c r="B570" s="63" t="s">
        <v>138</v>
      </c>
      <c r="C570" s="31" t="s">
        <v>232</v>
      </c>
      <c r="D570" s="3" t="s">
        <v>146</v>
      </c>
      <c r="E570" s="18">
        <f>SUM(E571:E574)</f>
        <v>279191.44199999998</v>
      </c>
      <c r="F570" s="18">
        <f>SUM(F571:F574)</f>
        <v>279191.44199999998</v>
      </c>
      <c r="G570" s="18">
        <f>SUM(G571:G574)</f>
        <v>0</v>
      </c>
      <c r="H570" s="18">
        <f>SUM(H571:H574)</f>
        <v>0</v>
      </c>
      <c r="I570" s="18">
        <f>SUM(I571:I574)</f>
        <v>0</v>
      </c>
      <c r="J570" s="37"/>
      <c r="K570" s="38"/>
      <c r="L570" s="38"/>
      <c r="M570" s="38"/>
      <c r="N570" s="39"/>
      <c r="O570" s="31" t="s">
        <v>296</v>
      </c>
    </row>
    <row r="571" spans="1:15" ht="17.25" customHeight="1" x14ac:dyDescent="0.25">
      <c r="A571" s="58"/>
      <c r="B571" s="64"/>
      <c r="C571" s="32"/>
      <c r="D571" s="3">
        <v>2017</v>
      </c>
      <c r="E571" s="18">
        <f>SUM(F571:I571)</f>
        <v>78694.539999999994</v>
      </c>
      <c r="F571" s="18">
        <f>F576+F586+F591</f>
        <v>78694.539999999994</v>
      </c>
      <c r="G571" s="18">
        <f t="shared" ref="G571:I574" si="22">G576+G586</f>
        <v>0</v>
      </c>
      <c r="H571" s="18">
        <f t="shared" si="22"/>
        <v>0</v>
      </c>
      <c r="I571" s="18">
        <f t="shared" si="22"/>
        <v>0</v>
      </c>
      <c r="J571" s="40"/>
      <c r="K571" s="41"/>
      <c r="L571" s="41"/>
      <c r="M571" s="41"/>
      <c r="N571" s="42"/>
      <c r="O571" s="32"/>
    </row>
    <row r="572" spans="1:15" ht="17.25" customHeight="1" x14ac:dyDescent="0.25">
      <c r="A572" s="58"/>
      <c r="B572" s="64"/>
      <c r="C572" s="32"/>
      <c r="D572" s="3">
        <v>2018</v>
      </c>
      <c r="E572" s="18">
        <f>SUM(F572:I572)</f>
        <v>82743.841</v>
      </c>
      <c r="F572" s="18">
        <f>F577+F587+F592</f>
        <v>82743.841</v>
      </c>
      <c r="G572" s="18">
        <f t="shared" si="22"/>
        <v>0</v>
      </c>
      <c r="H572" s="18">
        <f t="shared" si="22"/>
        <v>0</v>
      </c>
      <c r="I572" s="18">
        <f t="shared" si="22"/>
        <v>0</v>
      </c>
      <c r="J572" s="40"/>
      <c r="K572" s="41"/>
      <c r="L572" s="41"/>
      <c r="M572" s="41"/>
      <c r="N572" s="42"/>
      <c r="O572" s="32"/>
    </row>
    <row r="573" spans="1:15" ht="17.25" customHeight="1" x14ac:dyDescent="0.25">
      <c r="A573" s="58"/>
      <c r="B573" s="64"/>
      <c r="C573" s="32"/>
      <c r="D573" s="3">
        <v>2019</v>
      </c>
      <c r="E573" s="18">
        <f>SUM(F573:I573)</f>
        <v>84000.440999999992</v>
      </c>
      <c r="F573" s="18">
        <f>F578+F588+F593</f>
        <v>84000.440999999992</v>
      </c>
      <c r="G573" s="18">
        <f t="shared" si="22"/>
        <v>0</v>
      </c>
      <c r="H573" s="18">
        <f t="shared" si="22"/>
        <v>0</v>
      </c>
      <c r="I573" s="18">
        <f t="shared" si="22"/>
        <v>0</v>
      </c>
      <c r="J573" s="40"/>
      <c r="K573" s="41"/>
      <c r="L573" s="41"/>
      <c r="M573" s="41"/>
      <c r="N573" s="42"/>
      <c r="O573" s="32"/>
    </row>
    <row r="574" spans="1:15" ht="24" customHeight="1" x14ac:dyDescent="0.25">
      <c r="A574" s="59"/>
      <c r="B574" s="65"/>
      <c r="C574" s="33"/>
      <c r="D574" s="3">
        <v>2020</v>
      </c>
      <c r="E574" s="18">
        <f>SUM(F574:I574)</f>
        <v>33752.620000000003</v>
      </c>
      <c r="F574" s="18">
        <f>F579+F589+F594</f>
        <v>33752.620000000003</v>
      </c>
      <c r="G574" s="18">
        <f t="shared" si="22"/>
        <v>0</v>
      </c>
      <c r="H574" s="18">
        <f t="shared" si="22"/>
        <v>0</v>
      </c>
      <c r="I574" s="18">
        <f t="shared" si="22"/>
        <v>0</v>
      </c>
      <c r="J574" s="43"/>
      <c r="K574" s="44"/>
      <c r="L574" s="44"/>
      <c r="M574" s="44"/>
      <c r="N574" s="45"/>
      <c r="O574" s="33"/>
    </row>
    <row r="575" spans="1:15" s="1" customFormat="1" ht="23.1" customHeight="1" x14ac:dyDescent="0.2">
      <c r="A575" s="57" t="s">
        <v>23</v>
      </c>
      <c r="B575" s="75" t="s">
        <v>24</v>
      </c>
      <c r="C575" s="31" t="s">
        <v>232</v>
      </c>
      <c r="D575" s="3" t="s">
        <v>146</v>
      </c>
      <c r="E575" s="18">
        <f>SUM(E576:E579)</f>
        <v>134679.52599999998</v>
      </c>
      <c r="F575" s="18">
        <f>SUM(F576:F579)</f>
        <v>134679.52599999998</v>
      </c>
      <c r="G575" s="18">
        <f>SUM(G576:G579)</f>
        <v>0</v>
      </c>
      <c r="H575" s="18">
        <f>SUM(H576:H579)</f>
        <v>0</v>
      </c>
      <c r="I575" s="18">
        <f>SUM(I576:I579)</f>
        <v>0</v>
      </c>
      <c r="J575" s="37"/>
      <c r="K575" s="38"/>
      <c r="L575" s="38"/>
      <c r="M575" s="38"/>
      <c r="N575" s="39"/>
      <c r="O575" s="31" t="s">
        <v>295</v>
      </c>
    </row>
    <row r="576" spans="1:15" s="1" customFormat="1" ht="23.1" customHeight="1" x14ac:dyDescent="0.2">
      <c r="A576" s="58"/>
      <c r="B576" s="76"/>
      <c r="C576" s="32"/>
      <c r="D576" s="3">
        <v>2017</v>
      </c>
      <c r="E576" s="18">
        <f>SUM(F576:I576)</f>
        <v>43295.59</v>
      </c>
      <c r="F576" s="18">
        <f>F581</f>
        <v>43295.59</v>
      </c>
      <c r="G576" s="18">
        <v>0</v>
      </c>
      <c r="H576" s="18">
        <v>0</v>
      </c>
      <c r="I576" s="18">
        <v>0</v>
      </c>
      <c r="J576" s="40"/>
      <c r="K576" s="41"/>
      <c r="L576" s="41"/>
      <c r="M576" s="41"/>
      <c r="N576" s="42"/>
      <c r="O576" s="32"/>
    </row>
    <row r="577" spans="1:15" s="1" customFormat="1" ht="23.1" customHeight="1" x14ac:dyDescent="0.2">
      <c r="A577" s="58"/>
      <c r="B577" s="76"/>
      <c r="C577" s="32"/>
      <c r="D577" s="3">
        <v>2018</v>
      </c>
      <c r="E577" s="18">
        <f>SUM(F577:I577)</f>
        <v>45265.786</v>
      </c>
      <c r="F577" s="18">
        <f>F582</f>
        <v>45265.786</v>
      </c>
      <c r="G577" s="18">
        <v>0</v>
      </c>
      <c r="H577" s="18">
        <v>0</v>
      </c>
      <c r="I577" s="18">
        <v>0</v>
      </c>
      <c r="J577" s="40"/>
      <c r="K577" s="41"/>
      <c r="L577" s="41"/>
      <c r="M577" s="41"/>
      <c r="N577" s="42"/>
      <c r="O577" s="32"/>
    </row>
    <row r="578" spans="1:15" s="1" customFormat="1" ht="23.1" customHeight="1" x14ac:dyDescent="0.2">
      <c r="A578" s="58"/>
      <c r="B578" s="76"/>
      <c r="C578" s="32"/>
      <c r="D578" s="3">
        <v>2019</v>
      </c>
      <c r="E578" s="18">
        <f>SUM(F578:I578)</f>
        <v>46118.15</v>
      </c>
      <c r="F578" s="18">
        <f>F583</f>
        <v>46118.15</v>
      </c>
      <c r="G578" s="18">
        <v>0</v>
      </c>
      <c r="H578" s="18">
        <v>0</v>
      </c>
      <c r="I578" s="18">
        <v>0</v>
      </c>
      <c r="J578" s="40"/>
      <c r="K578" s="41"/>
      <c r="L578" s="41"/>
      <c r="M578" s="41"/>
      <c r="N578" s="42"/>
      <c r="O578" s="32"/>
    </row>
    <row r="579" spans="1:15" s="1" customFormat="1" ht="23.1" customHeight="1" x14ac:dyDescent="0.2">
      <c r="A579" s="59"/>
      <c r="B579" s="77"/>
      <c r="C579" s="33"/>
      <c r="D579" s="3">
        <v>2020</v>
      </c>
      <c r="E579" s="18">
        <f>SUM(F579:I579)</f>
        <v>0</v>
      </c>
      <c r="F579" s="18">
        <f>F584</f>
        <v>0</v>
      </c>
      <c r="G579" s="18">
        <v>0</v>
      </c>
      <c r="H579" s="18">
        <v>0</v>
      </c>
      <c r="I579" s="18">
        <v>0</v>
      </c>
      <c r="J579" s="43"/>
      <c r="K579" s="44"/>
      <c r="L579" s="44"/>
      <c r="M579" s="44"/>
      <c r="N579" s="45"/>
      <c r="O579" s="33"/>
    </row>
    <row r="580" spans="1:15" s="1" customFormat="1" ht="20.25" customHeight="1" x14ac:dyDescent="0.2">
      <c r="A580" s="57" t="s">
        <v>25</v>
      </c>
      <c r="B580" s="63" t="s">
        <v>272</v>
      </c>
      <c r="C580" s="31" t="s">
        <v>282</v>
      </c>
      <c r="D580" s="3" t="s">
        <v>146</v>
      </c>
      <c r="E580" s="30">
        <f>SUM(E581:E584)</f>
        <v>134679.52599999998</v>
      </c>
      <c r="F580" s="30">
        <f>SUM(F581:F584)</f>
        <v>134679.52599999998</v>
      </c>
      <c r="G580" s="30">
        <f>SUM(G581:G583)</f>
        <v>0</v>
      </c>
      <c r="H580" s="30">
        <f>SUM(H581:H583)</f>
        <v>0</v>
      </c>
      <c r="I580" s="30">
        <f>SUM(I581:I583)</f>
        <v>0</v>
      </c>
      <c r="J580" s="37" t="s">
        <v>191</v>
      </c>
      <c r="K580" s="38"/>
      <c r="L580" s="38"/>
      <c r="M580" s="38"/>
      <c r="N580" s="39"/>
      <c r="O580" s="31" t="s">
        <v>295</v>
      </c>
    </row>
    <row r="581" spans="1:15" s="1" customFormat="1" ht="20.25" customHeight="1" x14ac:dyDescent="0.2">
      <c r="A581" s="58"/>
      <c r="B581" s="64"/>
      <c r="C581" s="32"/>
      <c r="D581" s="3">
        <v>2017</v>
      </c>
      <c r="E581" s="30">
        <f>SUM(F581:I581)</f>
        <v>43295.59</v>
      </c>
      <c r="F581" s="30">
        <v>43295.59</v>
      </c>
      <c r="G581" s="30">
        <v>0</v>
      </c>
      <c r="H581" s="30">
        <v>0</v>
      </c>
      <c r="I581" s="30">
        <v>0</v>
      </c>
      <c r="J581" s="40"/>
      <c r="K581" s="41"/>
      <c r="L581" s="41"/>
      <c r="M581" s="41"/>
      <c r="N581" s="42"/>
      <c r="O581" s="32"/>
    </row>
    <row r="582" spans="1:15" s="1" customFormat="1" ht="20.25" customHeight="1" x14ac:dyDescent="0.2">
      <c r="A582" s="58"/>
      <c r="B582" s="64"/>
      <c r="C582" s="32"/>
      <c r="D582" s="3">
        <v>2018</v>
      </c>
      <c r="E582" s="30">
        <f>SUM(F582:I582)</f>
        <v>45265.786</v>
      </c>
      <c r="F582" s="30">
        <f>45115.786+50+100</f>
        <v>45265.786</v>
      </c>
      <c r="G582" s="30">
        <v>0</v>
      </c>
      <c r="H582" s="30">
        <v>0</v>
      </c>
      <c r="I582" s="30">
        <v>0</v>
      </c>
      <c r="J582" s="40"/>
      <c r="K582" s="41"/>
      <c r="L582" s="41"/>
      <c r="M582" s="41"/>
      <c r="N582" s="42"/>
      <c r="O582" s="32"/>
    </row>
    <row r="583" spans="1:15" s="1" customFormat="1" ht="20.25" customHeight="1" x14ac:dyDescent="0.2">
      <c r="A583" s="58"/>
      <c r="B583" s="64"/>
      <c r="C583" s="32"/>
      <c r="D583" s="3">
        <v>2019</v>
      </c>
      <c r="E583" s="30">
        <f>SUM(F583:I583)</f>
        <v>46118.15</v>
      </c>
      <c r="F583" s="30">
        <f>46101.5+16.65</f>
        <v>46118.15</v>
      </c>
      <c r="G583" s="30">
        <v>0</v>
      </c>
      <c r="H583" s="30">
        <v>0</v>
      </c>
      <c r="I583" s="30">
        <v>0</v>
      </c>
      <c r="J583" s="40"/>
      <c r="K583" s="41"/>
      <c r="L583" s="41"/>
      <c r="M583" s="41"/>
      <c r="N583" s="42"/>
      <c r="O583" s="32"/>
    </row>
    <row r="584" spans="1:15" s="1" customFormat="1" ht="20.25" customHeight="1" x14ac:dyDescent="0.2">
      <c r="A584" s="59"/>
      <c r="B584" s="65"/>
      <c r="C584" s="33"/>
      <c r="D584" s="3">
        <v>2020</v>
      </c>
      <c r="E584" s="30">
        <f>SUM(F584:I584)</f>
        <v>0</v>
      </c>
      <c r="F584" s="18">
        <v>0</v>
      </c>
      <c r="G584" s="30">
        <v>0</v>
      </c>
      <c r="H584" s="30">
        <v>0</v>
      </c>
      <c r="I584" s="30">
        <v>0</v>
      </c>
      <c r="J584" s="43"/>
      <c r="K584" s="44"/>
      <c r="L584" s="44"/>
      <c r="M584" s="44"/>
      <c r="N584" s="45"/>
      <c r="O584" s="33"/>
    </row>
    <row r="585" spans="1:15" s="1" customFormat="1" ht="36.75" customHeight="1" x14ac:dyDescent="0.2">
      <c r="A585" s="57" t="s">
        <v>270</v>
      </c>
      <c r="B585" s="63" t="s">
        <v>271</v>
      </c>
      <c r="C585" s="31">
        <v>2018</v>
      </c>
      <c r="D585" s="4" t="s">
        <v>146</v>
      </c>
      <c r="E585" s="26">
        <v>0</v>
      </c>
      <c r="F585" s="26">
        <v>0</v>
      </c>
      <c r="G585" s="26">
        <v>0</v>
      </c>
      <c r="H585" s="26">
        <v>0</v>
      </c>
      <c r="I585" s="26">
        <v>0</v>
      </c>
      <c r="J585" s="37" t="s">
        <v>294</v>
      </c>
      <c r="K585" s="38"/>
      <c r="L585" s="38"/>
      <c r="M585" s="38"/>
      <c r="N585" s="39"/>
      <c r="O585" s="31" t="s">
        <v>31</v>
      </c>
    </row>
    <row r="586" spans="1:15" s="1" customFormat="1" ht="15.75" x14ac:dyDescent="0.2">
      <c r="A586" s="58"/>
      <c r="B586" s="64"/>
      <c r="C586" s="32"/>
      <c r="D586" s="4">
        <v>2017</v>
      </c>
      <c r="E586" s="26">
        <v>0</v>
      </c>
      <c r="F586" s="26">
        <v>0</v>
      </c>
      <c r="G586" s="26">
        <v>0</v>
      </c>
      <c r="H586" s="26">
        <v>0</v>
      </c>
      <c r="I586" s="26">
        <v>0</v>
      </c>
      <c r="J586" s="40"/>
      <c r="K586" s="41"/>
      <c r="L586" s="41"/>
      <c r="M586" s="41"/>
      <c r="N586" s="42"/>
      <c r="O586" s="32"/>
    </row>
    <row r="587" spans="1:15" s="1" customFormat="1" ht="15.75" x14ac:dyDescent="0.2">
      <c r="A587" s="58"/>
      <c r="B587" s="64"/>
      <c r="C587" s="32"/>
      <c r="D587" s="4">
        <v>2018</v>
      </c>
      <c r="E587" s="26">
        <v>0</v>
      </c>
      <c r="F587" s="26">
        <v>0</v>
      </c>
      <c r="G587" s="26">
        <v>0</v>
      </c>
      <c r="H587" s="26">
        <v>0</v>
      </c>
      <c r="I587" s="26">
        <v>0</v>
      </c>
      <c r="J587" s="40"/>
      <c r="K587" s="41"/>
      <c r="L587" s="41"/>
      <c r="M587" s="41"/>
      <c r="N587" s="42"/>
      <c r="O587" s="32"/>
    </row>
    <row r="588" spans="1:15" s="1" customFormat="1" ht="24" customHeight="1" x14ac:dyDescent="0.2">
      <c r="A588" s="58"/>
      <c r="B588" s="64"/>
      <c r="C588" s="32"/>
      <c r="D588" s="4">
        <v>2019</v>
      </c>
      <c r="E588" s="26">
        <v>0</v>
      </c>
      <c r="F588" s="26">
        <v>0</v>
      </c>
      <c r="G588" s="26">
        <v>0</v>
      </c>
      <c r="H588" s="26">
        <v>0</v>
      </c>
      <c r="I588" s="26">
        <v>0</v>
      </c>
      <c r="J588" s="40"/>
      <c r="K588" s="41"/>
      <c r="L588" s="41"/>
      <c r="M588" s="41"/>
      <c r="N588" s="42"/>
      <c r="O588" s="32"/>
    </row>
    <row r="589" spans="1:15" s="1" customFormat="1" ht="15.75" x14ac:dyDescent="0.2">
      <c r="A589" s="59"/>
      <c r="B589" s="65"/>
      <c r="C589" s="33"/>
      <c r="D589" s="4">
        <v>2020</v>
      </c>
      <c r="E589" s="26">
        <v>0</v>
      </c>
      <c r="F589" s="26">
        <v>0</v>
      </c>
      <c r="G589" s="26">
        <v>0</v>
      </c>
      <c r="H589" s="26">
        <v>0</v>
      </c>
      <c r="I589" s="26">
        <v>0</v>
      </c>
      <c r="J589" s="43"/>
      <c r="K589" s="44"/>
      <c r="L589" s="44"/>
      <c r="M589" s="44"/>
      <c r="N589" s="45"/>
      <c r="O589" s="33"/>
    </row>
    <row r="590" spans="1:15" s="1" customFormat="1" ht="18" customHeight="1" x14ac:dyDescent="0.2">
      <c r="A590" s="57" t="s">
        <v>26</v>
      </c>
      <c r="B590" s="63" t="s">
        <v>109</v>
      </c>
      <c r="C590" s="31" t="s">
        <v>232</v>
      </c>
      <c r="D590" s="4" t="s">
        <v>146</v>
      </c>
      <c r="E590" s="26">
        <f>E594+E593+E592+E591</f>
        <v>144511.91599999997</v>
      </c>
      <c r="F590" s="26">
        <f>F594+F593+F592+F591</f>
        <v>144511.91599999997</v>
      </c>
      <c r="G590" s="26">
        <f>SUM(G591:G594)</f>
        <v>0</v>
      </c>
      <c r="H590" s="26">
        <f>SUM(H591:H594)</f>
        <v>0</v>
      </c>
      <c r="I590" s="26">
        <f>SUM(I591:I594)</f>
        <v>0</v>
      </c>
      <c r="J590" s="66"/>
      <c r="K590" s="67"/>
      <c r="L590" s="67"/>
      <c r="M590" s="67"/>
      <c r="N590" s="68"/>
      <c r="O590" s="47" t="s">
        <v>179</v>
      </c>
    </row>
    <row r="591" spans="1:15" s="1" customFormat="1" ht="18" customHeight="1" x14ac:dyDescent="0.2">
      <c r="A591" s="58"/>
      <c r="B591" s="64"/>
      <c r="C591" s="32"/>
      <c r="D591" s="4">
        <v>2017</v>
      </c>
      <c r="E591" s="26">
        <f t="shared" ref="E591:F594" si="23">E596</f>
        <v>35398.949999999997</v>
      </c>
      <c r="F591" s="26">
        <f t="shared" si="23"/>
        <v>35398.949999999997</v>
      </c>
      <c r="G591" s="26">
        <v>0</v>
      </c>
      <c r="H591" s="26">
        <v>0</v>
      </c>
      <c r="I591" s="26">
        <v>0</v>
      </c>
      <c r="J591" s="69"/>
      <c r="K591" s="70"/>
      <c r="L591" s="70"/>
      <c r="M591" s="70"/>
      <c r="N591" s="71"/>
      <c r="O591" s="48"/>
    </row>
    <row r="592" spans="1:15" s="1" customFormat="1" ht="18" customHeight="1" x14ac:dyDescent="0.2">
      <c r="A592" s="58"/>
      <c r="B592" s="64"/>
      <c r="C592" s="32"/>
      <c r="D592" s="4">
        <v>2018</v>
      </c>
      <c r="E592" s="26">
        <f t="shared" si="23"/>
        <v>37478.055</v>
      </c>
      <c r="F592" s="26">
        <f t="shared" si="23"/>
        <v>37478.055</v>
      </c>
      <c r="G592" s="26">
        <v>0</v>
      </c>
      <c r="H592" s="26">
        <v>0</v>
      </c>
      <c r="I592" s="26">
        <v>0</v>
      </c>
      <c r="J592" s="69"/>
      <c r="K592" s="70"/>
      <c r="L592" s="70"/>
      <c r="M592" s="70"/>
      <c r="N592" s="71"/>
      <c r="O592" s="48"/>
    </row>
    <row r="593" spans="1:15" s="1" customFormat="1" ht="18" customHeight="1" x14ac:dyDescent="0.2">
      <c r="A593" s="58"/>
      <c r="B593" s="64"/>
      <c r="C593" s="32"/>
      <c r="D593" s="4">
        <v>2019</v>
      </c>
      <c r="E593" s="26">
        <f t="shared" si="23"/>
        <v>37882.290999999997</v>
      </c>
      <c r="F593" s="26">
        <f t="shared" si="23"/>
        <v>37882.290999999997</v>
      </c>
      <c r="G593" s="26">
        <v>0</v>
      </c>
      <c r="H593" s="26">
        <v>0</v>
      </c>
      <c r="I593" s="26">
        <v>0</v>
      </c>
      <c r="J593" s="69"/>
      <c r="K593" s="70"/>
      <c r="L593" s="70"/>
      <c r="M593" s="70"/>
      <c r="N593" s="71"/>
      <c r="O593" s="48"/>
    </row>
    <row r="594" spans="1:15" s="1" customFormat="1" ht="18" customHeight="1" x14ac:dyDescent="0.2">
      <c r="A594" s="59"/>
      <c r="B594" s="65"/>
      <c r="C594" s="33"/>
      <c r="D594" s="4">
        <v>2020</v>
      </c>
      <c r="E594" s="26">
        <f t="shared" si="23"/>
        <v>33752.620000000003</v>
      </c>
      <c r="F594" s="26">
        <f t="shared" si="23"/>
        <v>33752.620000000003</v>
      </c>
      <c r="G594" s="26">
        <v>0</v>
      </c>
      <c r="H594" s="26">
        <v>0</v>
      </c>
      <c r="I594" s="26">
        <v>0</v>
      </c>
      <c r="J594" s="72"/>
      <c r="K594" s="73"/>
      <c r="L594" s="73"/>
      <c r="M594" s="73"/>
      <c r="N594" s="74"/>
      <c r="O594" s="49"/>
    </row>
    <row r="595" spans="1:15" s="1" customFormat="1" ht="15.75" customHeight="1" x14ac:dyDescent="0.2">
      <c r="A595" s="57" t="s">
        <v>27</v>
      </c>
      <c r="B595" s="60" t="s">
        <v>28</v>
      </c>
      <c r="C595" s="31" t="s">
        <v>232</v>
      </c>
      <c r="D595" s="4" t="s">
        <v>146</v>
      </c>
      <c r="E595" s="26">
        <f>SUM(E596:E599)</f>
        <v>144511.916</v>
      </c>
      <c r="F595" s="26">
        <f>SUM(F596:F599)</f>
        <v>144511.916</v>
      </c>
      <c r="G595" s="26">
        <f>SUM(G596:G599)</f>
        <v>0</v>
      </c>
      <c r="H595" s="26">
        <f>SUM(H596:H599)</f>
        <v>0</v>
      </c>
      <c r="I595" s="26">
        <f>SUM(I596:I599)</f>
        <v>0</v>
      </c>
      <c r="J595" s="90" t="s">
        <v>293</v>
      </c>
      <c r="K595" s="91"/>
      <c r="L595" s="91"/>
      <c r="M595" s="91"/>
      <c r="N595" s="92"/>
      <c r="O595" s="47" t="s">
        <v>179</v>
      </c>
    </row>
    <row r="596" spans="1:15" s="1" customFormat="1" ht="15.75" x14ac:dyDescent="0.2">
      <c r="A596" s="58"/>
      <c r="B596" s="61"/>
      <c r="C596" s="32"/>
      <c r="D596" s="4">
        <v>2017</v>
      </c>
      <c r="E596" s="26">
        <f>F596+G596+H596+I596</f>
        <v>35398.949999999997</v>
      </c>
      <c r="F596" s="26">
        <v>35398.949999999997</v>
      </c>
      <c r="G596" s="26">
        <v>0</v>
      </c>
      <c r="H596" s="26">
        <v>0</v>
      </c>
      <c r="I596" s="26">
        <v>0</v>
      </c>
      <c r="J596" s="93"/>
      <c r="K596" s="94"/>
      <c r="L596" s="94"/>
      <c r="M596" s="94"/>
      <c r="N596" s="95"/>
      <c r="O596" s="48"/>
    </row>
    <row r="597" spans="1:15" s="1" customFormat="1" ht="15.75" x14ac:dyDescent="0.2">
      <c r="A597" s="58"/>
      <c r="B597" s="61"/>
      <c r="C597" s="32"/>
      <c r="D597" s="4">
        <v>2018</v>
      </c>
      <c r="E597" s="26">
        <f>F597+G597+H597+I597</f>
        <v>37478.055</v>
      </c>
      <c r="F597" s="26">
        <v>37478.055</v>
      </c>
      <c r="G597" s="26">
        <v>0</v>
      </c>
      <c r="H597" s="26">
        <v>0</v>
      </c>
      <c r="I597" s="26">
        <v>0</v>
      </c>
      <c r="J597" s="93"/>
      <c r="K597" s="94"/>
      <c r="L597" s="94"/>
      <c r="M597" s="94"/>
      <c r="N597" s="95"/>
      <c r="O597" s="48"/>
    </row>
    <row r="598" spans="1:15" s="1" customFormat="1" ht="15.75" x14ac:dyDescent="0.2">
      <c r="A598" s="58"/>
      <c r="B598" s="61"/>
      <c r="C598" s="32"/>
      <c r="D598" s="4">
        <v>2019</v>
      </c>
      <c r="E598" s="26">
        <f>F598+G598+H598+I598</f>
        <v>37882.290999999997</v>
      </c>
      <c r="F598" s="26">
        <v>37882.290999999997</v>
      </c>
      <c r="G598" s="26">
        <v>0</v>
      </c>
      <c r="H598" s="26">
        <v>0</v>
      </c>
      <c r="I598" s="26">
        <v>0</v>
      </c>
      <c r="J598" s="93"/>
      <c r="K598" s="94"/>
      <c r="L598" s="94"/>
      <c r="M598" s="94"/>
      <c r="N598" s="95"/>
      <c r="O598" s="48"/>
    </row>
    <row r="599" spans="1:15" s="1" customFormat="1" ht="15.75" x14ac:dyDescent="0.2">
      <c r="A599" s="59"/>
      <c r="B599" s="62"/>
      <c r="C599" s="33"/>
      <c r="D599" s="4">
        <v>2020</v>
      </c>
      <c r="E599" s="26">
        <f>F599+G599+H599+I599</f>
        <v>33752.620000000003</v>
      </c>
      <c r="F599" s="26">
        <v>33752.620000000003</v>
      </c>
      <c r="G599" s="26">
        <v>0</v>
      </c>
      <c r="H599" s="26">
        <v>0</v>
      </c>
      <c r="I599" s="26">
        <v>0</v>
      </c>
      <c r="J599" s="96"/>
      <c r="K599" s="97"/>
      <c r="L599" s="97"/>
      <c r="M599" s="97"/>
      <c r="N599" s="98"/>
      <c r="O599" s="49"/>
    </row>
    <row r="600" spans="1:15" ht="15.75" customHeight="1" x14ac:dyDescent="0.25">
      <c r="B600" s="12"/>
    </row>
    <row r="601" spans="1:15" ht="15.75" x14ac:dyDescent="0.25">
      <c r="B601" s="12"/>
    </row>
    <row r="602" spans="1:15" ht="15.75" x14ac:dyDescent="0.25">
      <c r="B602" s="12"/>
    </row>
    <row r="603" spans="1:15" ht="15.75" x14ac:dyDescent="0.25">
      <c r="B603" s="12"/>
    </row>
    <row r="604" spans="1:15" ht="21" customHeight="1" x14ac:dyDescent="0.25">
      <c r="B604" s="12"/>
    </row>
    <row r="605" spans="1:15" ht="12.75" customHeight="1" x14ac:dyDescent="0.25">
      <c r="B605" s="12"/>
    </row>
    <row r="606" spans="1:15" ht="12.75" customHeight="1" x14ac:dyDescent="0.25">
      <c r="B606" s="12"/>
    </row>
    <row r="607" spans="1:15" ht="12.75" customHeight="1" x14ac:dyDescent="0.25">
      <c r="B607" s="12"/>
    </row>
    <row r="608" spans="1:15" ht="12.75" customHeight="1" x14ac:dyDescent="0.25">
      <c r="B608" s="12"/>
    </row>
    <row r="609" spans="1:15" ht="12.75" customHeight="1" x14ac:dyDescent="0.25">
      <c r="B609" s="12"/>
    </row>
    <row r="613" spans="1:15" s="1" customFormat="1" ht="12.75" customHeight="1" x14ac:dyDescent="0.25">
      <c r="A613" s="10"/>
      <c r="B613" s="5"/>
      <c r="C613" s="6"/>
      <c r="D613" s="2"/>
      <c r="E613" s="17"/>
      <c r="F613" s="17"/>
      <c r="G613" s="17"/>
      <c r="H613" s="17"/>
      <c r="I613" s="17"/>
      <c r="J613" s="6"/>
      <c r="K613" s="6"/>
      <c r="L613" s="6"/>
      <c r="M613" s="6"/>
      <c r="N613" s="6"/>
      <c r="O613" s="6"/>
    </row>
    <row r="614" spans="1:15" s="1" customFormat="1" ht="12.75" customHeight="1" x14ac:dyDescent="0.25">
      <c r="A614" s="10"/>
      <c r="B614" s="5"/>
      <c r="C614" s="6"/>
      <c r="D614" s="2"/>
      <c r="E614" s="17"/>
      <c r="F614" s="17"/>
      <c r="G614" s="17"/>
      <c r="H614" s="17"/>
      <c r="I614" s="17"/>
      <c r="J614" s="6"/>
      <c r="K614" s="6"/>
      <c r="L614" s="6"/>
      <c r="M614" s="6"/>
      <c r="N614" s="6"/>
      <c r="O614" s="6"/>
    </row>
    <row r="615" spans="1:15" s="1" customFormat="1" ht="12.75" customHeight="1" x14ac:dyDescent="0.25">
      <c r="A615" s="10"/>
      <c r="B615" s="5"/>
      <c r="C615" s="6"/>
      <c r="D615" s="2"/>
      <c r="E615" s="17"/>
      <c r="F615" s="17"/>
      <c r="G615" s="17"/>
      <c r="H615" s="17"/>
      <c r="I615" s="17"/>
      <c r="J615" s="6"/>
      <c r="K615" s="6"/>
      <c r="L615" s="6"/>
      <c r="M615" s="6"/>
      <c r="N615" s="6"/>
      <c r="O615" s="6"/>
    </row>
    <row r="616" spans="1:15" s="1" customFormat="1" ht="12.75" customHeight="1" x14ac:dyDescent="0.25">
      <c r="A616" s="10"/>
      <c r="B616" s="5"/>
      <c r="C616" s="6"/>
      <c r="D616" s="2"/>
      <c r="E616" s="17"/>
      <c r="F616" s="17"/>
      <c r="G616" s="17"/>
      <c r="H616" s="17"/>
      <c r="I616" s="17"/>
      <c r="J616" s="6"/>
      <c r="K616" s="6"/>
      <c r="L616" s="6"/>
      <c r="M616" s="6"/>
      <c r="N616" s="6"/>
      <c r="O616" s="6"/>
    </row>
    <row r="617" spans="1:15" s="1" customFormat="1" ht="12.75" customHeight="1" x14ac:dyDescent="0.25">
      <c r="A617" s="10"/>
      <c r="B617" s="5"/>
      <c r="C617" s="6"/>
      <c r="D617" s="2"/>
      <c r="E617" s="17"/>
      <c r="F617" s="17"/>
      <c r="G617" s="17"/>
      <c r="H617" s="17"/>
      <c r="I617" s="17"/>
      <c r="J617" s="6"/>
      <c r="K617" s="6"/>
      <c r="L617" s="6"/>
      <c r="M617" s="6"/>
      <c r="N617" s="6"/>
      <c r="O617" s="6"/>
    </row>
    <row r="618" spans="1:15" s="1" customFormat="1" ht="12.75" customHeight="1" x14ac:dyDescent="0.25">
      <c r="A618" s="10"/>
      <c r="B618" s="5"/>
      <c r="C618" s="6"/>
      <c r="D618" s="2"/>
      <c r="E618" s="17"/>
      <c r="F618" s="17"/>
      <c r="G618" s="17"/>
      <c r="H618" s="17"/>
      <c r="I618" s="17"/>
      <c r="J618" s="6"/>
      <c r="K618" s="6"/>
      <c r="L618" s="6"/>
      <c r="M618" s="6"/>
      <c r="N618" s="6"/>
      <c r="O618" s="6"/>
    </row>
    <row r="619" spans="1:15" s="1" customFormat="1" ht="12.75" customHeight="1" x14ac:dyDescent="0.25">
      <c r="A619" s="10"/>
      <c r="B619" s="5"/>
      <c r="C619" s="6"/>
      <c r="D619" s="2"/>
      <c r="E619" s="17"/>
      <c r="F619" s="17"/>
      <c r="G619" s="17"/>
      <c r="H619" s="17"/>
      <c r="I619" s="17"/>
      <c r="J619" s="6"/>
      <c r="K619" s="6"/>
      <c r="L619" s="6"/>
      <c r="M619" s="6"/>
      <c r="N619" s="6"/>
      <c r="O619" s="6"/>
    </row>
    <row r="620" spans="1:15" s="1" customFormat="1" ht="12.75" customHeight="1" x14ac:dyDescent="0.25">
      <c r="A620" s="10"/>
      <c r="B620" s="5"/>
      <c r="C620" s="6"/>
      <c r="D620" s="2"/>
      <c r="E620" s="17"/>
      <c r="F620" s="17"/>
      <c r="G620" s="17"/>
      <c r="H620" s="17"/>
      <c r="I620" s="17"/>
      <c r="J620" s="6"/>
      <c r="K620" s="6"/>
      <c r="L620" s="6"/>
      <c r="M620" s="6"/>
      <c r="N620" s="6"/>
      <c r="O620" s="6"/>
    </row>
    <row r="621" spans="1:15" s="1" customFormat="1" ht="12.75" customHeight="1" x14ac:dyDescent="0.25">
      <c r="A621" s="10"/>
      <c r="B621" s="5"/>
      <c r="C621" s="6"/>
      <c r="D621" s="2"/>
      <c r="E621" s="17"/>
      <c r="F621" s="17"/>
      <c r="G621" s="17"/>
      <c r="H621" s="17"/>
      <c r="I621" s="17"/>
      <c r="J621" s="6"/>
      <c r="K621" s="6"/>
      <c r="L621" s="6"/>
      <c r="M621" s="6"/>
      <c r="N621" s="6"/>
      <c r="O621" s="6"/>
    </row>
    <row r="622" spans="1:15" s="1" customFormat="1" ht="12.75" customHeight="1" x14ac:dyDescent="0.25">
      <c r="A622" s="10"/>
      <c r="B622" s="5"/>
      <c r="C622" s="6"/>
      <c r="D622" s="2"/>
      <c r="E622" s="17"/>
      <c r="F622" s="17"/>
      <c r="G622" s="17"/>
      <c r="H622" s="17"/>
      <c r="I622" s="17"/>
      <c r="J622" s="6"/>
      <c r="K622" s="6"/>
      <c r="L622" s="6"/>
      <c r="M622" s="6"/>
      <c r="N622" s="6"/>
      <c r="O622" s="6"/>
    </row>
    <row r="623" spans="1:15" s="1" customFormat="1" ht="12.75" customHeight="1" x14ac:dyDescent="0.25">
      <c r="A623" s="10"/>
      <c r="B623" s="5"/>
      <c r="C623" s="6"/>
      <c r="D623" s="2"/>
      <c r="E623" s="17"/>
      <c r="F623" s="17"/>
      <c r="G623" s="17"/>
      <c r="H623" s="17"/>
      <c r="I623" s="17"/>
      <c r="J623" s="6"/>
      <c r="K623" s="6"/>
      <c r="L623" s="6"/>
      <c r="M623" s="6"/>
      <c r="N623" s="6"/>
      <c r="O623" s="6"/>
    </row>
    <row r="624" spans="1:15" s="1" customFormat="1" ht="12.75" customHeight="1" x14ac:dyDescent="0.25">
      <c r="A624" s="10"/>
      <c r="B624" s="5"/>
      <c r="C624" s="6"/>
      <c r="D624" s="2"/>
      <c r="E624" s="17"/>
      <c r="F624" s="17"/>
      <c r="G624" s="17"/>
      <c r="H624" s="17"/>
      <c r="I624" s="17"/>
      <c r="J624" s="6"/>
      <c r="K624" s="6"/>
      <c r="L624" s="6"/>
      <c r="M624" s="6"/>
      <c r="N624" s="6"/>
      <c r="O624" s="6"/>
    </row>
    <row r="625" spans="1:15" s="1" customFormat="1" ht="12.75" customHeight="1" x14ac:dyDescent="0.25">
      <c r="A625" s="10"/>
      <c r="B625" s="5"/>
      <c r="C625" s="6"/>
      <c r="D625" s="2"/>
      <c r="E625" s="17"/>
      <c r="F625" s="17"/>
      <c r="G625" s="17"/>
      <c r="H625" s="17"/>
      <c r="I625" s="17"/>
      <c r="J625" s="6"/>
      <c r="K625" s="6"/>
      <c r="L625" s="6"/>
      <c r="M625" s="6"/>
      <c r="N625" s="6"/>
      <c r="O625" s="6"/>
    </row>
    <row r="626" spans="1:15" s="1" customFormat="1" ht="12.75" customHeight="1" x14ac:dyDescent="0.25">
      <c r="A626" s="10"/>
      <c r="B626" s="5"/>
      <c r="C626" s="6"/>
      <c r="D626" s="2"/>
      <c r="E626" s="17"/>
      <c r="F626" s="17"/>
      <c r="G626" s="17"/>
      <c r="H626" s="17"/>
      <c r="I626" s="17"/>
      <c r="J626" s="6"/>
      <c r="K626" s="6"/>
      <c r="L626" s="6"/>
      <c r="M626" s="6"/>
      <c r="N626" s="6"/>
      <c r="O626" s="6"/>
    </row>
    <row r="627" spans="1:15" s="1" customFormat="1" ht="12.75" customHeight="1" x14ac:dyDescent="0.25">
      <c r="A627" s="10"/>
      <c r="B627" s="5"/>
      <c r="C627" s="6"/>
      <c r="D627" s="2"/>
      <c r="E627" s="17"/>
      <c r="F627" s="17"/>
      <c r="G627" s="17"/>
      <c r="H627" s="17"/>
      <c r="I627" s="17"/>
      <c r="J627" s="6"/>
      <c r="K627" s="6"/>
      <c r="L627" s="6"/>
      <c r="M627" s="6"/>
      <c r="N627" s="6"/>
      <c r="O627" s="6"/>
    </row>
    <row r="628" spans="1:15" s="1" customFormat="1" ht="12.75" customHeight="1" x14ac:dyDescent="0.25">
      <c r="A628" s="10"/>
      <c r="B628" s="5"/>
      <c r="C628" s="6"/>
      <c r="D628" s="2"/>
      <c r="E628" s="17"/>
      <c r="F628" s="17"/>
      <c r="G628" s="17"/>
      <c r="H628" s="17"/>
      <c r="I628" s="17"/>
      <c r="J628" s="6"/>
      <c r="K628" s="6"/>
      <c r="L628" s="6"/>
      <c r="M628" s="6"/>
      <c r="N628" s="6"/>
      <c r="O628" s="6"/>
    </row>
    <row r="629" spans="1:15" s="1" customFormat="1" ht="12.75" customHeight="1" x14ac:dyDescent="0.25">
      <c r="A629" s="10"/>
      <c r="B629" s="5"/>
      <c r="C629" s="6"/>
      <c r="D629" s="2"/>
      <c r="E629" s="17"/>
      <c r="F629" s="17"/>
      <c r="G629" s="17"/>
      <c r="H629" s="17"/>
      <c r="I629" s="17"/>
      <c r="J629" s="6"/>
      <c r="K629" s="6"/>
      <c r="L629" s="6"/>
      <c r="M629" s="6"/>
      <c r="N629" s="6"/>
      <c r="O629" s="6"/>
    </row>
    <row r="630" spans="1:15" s="1" customFormat="1" ht="12.75" customHeight="1" x14ac:dyDescent="0.25">
      <c r="A630" s="10"/>
      <c r="B630" s="5"/>
      <c r="C630" s="6"/>
      <c r="D630" s="2"/>
      <c r="E630" s="17"/>
      <c r="F630" s="17"/>
      <c r="G630" s="17"/>
      <c r="H630" s="17"/>
      <c r="I630" s="17"/>
      <c r="J630" s="6"/>
      <c r="K630" s="6"/>
      <c r="L630" s="6"/>
      <c r="M630" s="6"/>
      <c r="N630" s="6"/>
      <c r="O630" s="6"/>
    </row>
    <row r="631" spans="1:15" s="1" customFormat="1" ht="12.75" customHeight="1" x14ac:dyDescent="0.25">
      <c r="A631" s="10"/>
      <c r="B631" s="5"/>
      <c r="C631" s="6"/>
      <c r="D631" s="2"/>
      <c r="E631" s="17"/>
      <c r="F631" s="17"/>
      <c r="G631" s="17"/>
      <c r="H631" s="17"/>
      <c r="I631" s="17"/>
      <c r="J631" s="6"/>
      <c r="K631" s="6"/>
      <c r="L631" s="6"/>
      <c r="M631" s="6"/>
      <c r="N631" s="6"/>
      <c r="O631" s="6"/>
    </row>
    <row r="632" spans="1:15" s="1" customFormat="1" ht="12.75" customHeight="1" x14ac:dyDescent="0.25">
      <c r="A632" s="10"/>
      <c r="B632" s="5"/>
      <c r="C632" s="6"/>
      <c r="D632" s="2"/>
      <c r="E632" s="17"/>
      <c r="F632" s="17"/>
      <c r="G632" s="17"/>
      <c r="H632" s="17"/>
      <c r="I632" s="17"/>
      <c r="J632" s="6"/>
      <c r="K632" s="6"/>
      <c r="L632" s="6"/>
      <c r="M632" s="6"/>
      <c r="N632" s="6"/>
      <c r="O632" s="6"/>
    </row>
    <row r="633" spans="1:15" s="1" customFormat="1" ht="12.75" customHeight="1" x14ac:dyDescent="0.25">
      <c r="A633" s="10"/>
      <c r="B633" s="5"/>
      <c r="C633" s="6"/>
      <c r="D633" s="2"/>
      <c r="E633" s="17"/>
      <c r="F633" s="17"/>
      <c r="G633" s="17"/>
      <c r="H633" s="17"/>
      <c r="I633" s="17"/>
      <c r="J633" s="6"/>
      <c r="K633" s="6"/>
      <c r="L633" s="6"/>
      <c r="M633" s="6"/>
      <c r="N633" s="6"/>
      <c r="O633" s="6"/>
    </row>
    <row r="634" spans="1:15" s="1" customFormat="1" ht="12.75" customHeight="1" x14ac:dyDescent="0.25">
      <c r="A634" s="10"/>
      <c r="B634" s="5"/>
      <c r="C634" s="6"/>
      <c r="D634" s="2"/>
      <c r="E634" s="17"/>
      <c r="F634" s="17"/>
      <c r="G634" s="17"/>
      <c r="H634" s="17"/>
      <c r="I634" s="17"/>
      <c r="J634" s="6"/>
      <c r="K634" s="6"/>
      <c r="L634" s="6"/>
      <c r="M634" s="6"/>
      <c r="N634" s="6"/>
      <c r="O634" s="6"/>
    </row>
    <row r="635" spans="1:15" s="1" customFormat="1" ht="12.75" customHeight="1" x14ac:dyDescent="0.25">
      <c r="A635" s="10"/>
      <c r="B635" s="5"/>
      <c r="C635" s="6"/>
      <c r="D635" s="2"/>
      <c r="E635" s="17"/>
      <c r="F635" s="17"/>
      <c r="G635" s="17"/>
      <c r="H635" s="17"/>
      <c r="I635" s="17"/>
      <c r="J635" s="6"/>
      <c r="K635" s="6"/>
      <c r="L635" s="6"/>
      <c r="M635" s="6"/>
      <c r="N635" s="6"/>
      <c r="O635" s="6"/>
    </row>
    <row r="636" spans="1:15" s="1" customFormat="1" ht="12.75" customHeight="1" x14ac:dyDescent="0.25">
      <c r="A636" s="10"/>
      <c r="B636" s="5"/>
      <c r="C636" s="6"/>
      <c r="D636" s="2"/>
      <c r="E636" s="17"/>
      <c r="F636" s="17"/>
      <c r="G636" s="17"/>
      <c r="H636" s="17"/>
      <c r="I636" s="17"/>
      <c r="J636" s="6"/>
      <c r="K636" s="6"/>
      <c r="L636" s="6"/>
      <c r="M636" s="6"/>
      <c r="N636" s="6"/>
      <c r="O636" s="6"/>
    </row>
    <row r="637" spans="1:15" s="1" customFormat="1" ht="12.75" customHeight="1" x14ac:dyDescent="0.25">
      <c r="A637" s="10"/>
      <c r="B637" s="5"/>
      <c r="C637" s="6"/>
      <c r="D637" s="2"/>
      <c r="E637" s="17"/>
      <c r="F637" s="17"/>
      <c r="G637" s="17"/>
      <c r="H637" s="17"/>
      <c r="I637" s="17"/>
      <c r="J637" s="6"/>
      <c r="K637" s="6"/>
      <c r="L637" s="6"/>
      <c r="M637" s="6"/>
      <c r="N637" s="6"/>
      <c r="O637" s="6"/>
    </row>
    <row r="638" spans="1:15" s="1" customFormat="1" ht="12.75" customHeight="1" x14ac:dyDescent="0.25">
      <c r="A638" s="10"/>
      <c r="B638" s="5"/>
      <c r="C638" s="6"/>
      <c r="D638" s="2"/>
      <c r="E638" s="17"/>
      <c r="F638" s="17"/>
      <c r="G638" s="17"/>
      <c r="H638" s="17"/>
      <c r="I638" s="17"/>
      <c r="J638" s="6"/>
      <c r="K638" s="6"/>
      <c r="L638" s="6"/>
      <c r="M638" s="6"/>
      <c r="N638" s="6"/>
      <c r="O638" s="6"/>
    </row>
    <row r="639" spans="1:15" s="1" customFormat="1" ht="12.75" customHeight="1" x14ac:dyDescent="0.25">
      <c r="A639" s="10"/>
      <c r="B639" s="5"/>
      <c r="C639" s="6"/>
      <c r="D639" s="2"/>
      <c r="E639" s="17"/>
      <c r="F639" s="17"/>
      <c r="G639" s="17"/>
      <c r="H639" s="17"/>
      <c r="I639" s="17"/>
      <c r="J639" s="6"/>
      <c r="K639" s="6"/>
      <c r="L639" s="6"/>
      <c r="M639" s="6"/>
      <c r="N639" s="6"/>
      <c r="O639" s="6"/>
    </row>
    <row r="640" spans="1:15" s="1" customFormat="1" ht="12.75" customHeight="1" x14ac:dyDescent="0.25">
      <c r="A640" s="10"/>
      <c r="B640" s="5"/>
      <c r="C640" s="6"/>
      <c r="D640" s="2"/>
      <c r="E640" s="17"/>
      <c r="F640" s="17"/>
      <c r="G640" s="17"/>
      <c r="H640" s="17"/>
      <c r="I640" s="17"/>
      <c r="J640" s="6"/>
      <c r="K640" s="6"/>
      <c r="L640" s="6"/>
      <c r="M640" s="6"/>
      <c r="N640" s="6"/>
      <c r="O640" s="6"/>
    </row>
    <row r="641" spans="1:15" s="1" customFormat="1" ht="12.75" customHeight="1" x14ac:dyDescent="0.25">
      <c r="A641" s="10"/>
      <c r="B641" s="5"/>
      <c r="C641" s="6"/>
      <c r="D641" s="2"/>
      <c r="E641" s="17"/>
      <c r="F641" s="17"/>
      <c r="G641" s="17"/>
      <c r="H641" s="17"/>
      <c r="I641" s="17"/>
      <c r="J641" s="6"/>
      <c r="K641" s="6"/>
      <c r="L641" s="6"/>
      <c r="M641" s="6"/>
      <c r="N641" s="6"/>
      <c r="O641" s="6"/>
    </row>
    <row r="642" spans="1:15" s="1" customFormat="1" ht="12.75" customHeight="1" x14ac:dyDescent="0.25">
      <c r="A642" s="10"/>
      <c r="B642" s="5"/>
      <c r="C642" s="6"/>
      <c r="D642" s="2"/>
      <c r="E642" s="17"/>
      <c r="F642" s="17"/>
      <c r="G642" s="17"/>
      <c r="H642" s="17"/>
      <c r="I642" s="17"/>
      <c r="J642" s="6"/>
      <c r="K642" s="6"/>
      <c r="L642" s="6"/>
      <c r="M642" s="6"/>
      <c r="N642" s="6"/>
      <c r="O642" s="6"/>
    </row>
    <row r="643" spans="1:15" s="1" customFormat="1" ht="12.75" customHeight="1" x14ac:dyDescent="0.25">
      <c r="A643" s="10"/>
      <c r="B643" s="5"/>
      <c r="C643" s="6"/>
      <c r="D643" s="2"/>
      <c r="E643" s="17"/>
      <c r="F643" s="17"/>
      <c r="G643" s="17"/>
      <c r="H643" s="17"/>
      <c r="I643" s="17"/>
      <c r="J643" s="6"/>
      <c r="K643" s="6"/>
      <c r="L643" s="6"/>
      <c r="M643" s="6"/>
      <c r="N643" s="6"/>
      <c r="O643" s="6"/>
    </row>
    <row r="644" spans="1:15" s="1" customFormat="1" ht="12.75" customHeight="1" x14ac:dyDescent="0.25">
      <c r="A644" s="10"/>
      <c r="B644" s="5"/>
      <c r="C644" s="6"/>
      <c r="D644" s="2"/>
      <c r="E644" s="17"/>
      <c r="F644" s="17"/>
      <c r="G644" s="17"/>
      <c r="H644" s="17"/>
      <c r="I644" s="17"/>
      <c r="J644" s="6"/>
      <c r="K644" s="6"/>
      <c r="L644" s="6"/>
      <c r="M644" s="6"/>
      <c r="N644" s="6"/>
      <c r="O644" s="6"/>
    </row>
    <row r="645" spans="1:15" s="1" customFormat="1" ht="12.75" customHeight="1" x14ac:dyDescent="0.25">
      <c r="A645" s="10"/>
      <c r="B645" s="5"/>
      <c r="C645" s="6"/>
      <c r="D645" s="2"/>
      <c r="E645" s="17"/>
      <c r="F645" s="17"/>
      <c r="G645" s="17"/>
      <c r="H645" s="17"/>
      <c r="I645" s="17"/>
      <c r="J645" s="6"/>
      <c r="K645" s="6"/>
      <c r="L645" s="6"/>
      <c r="M645" s="6"/>
      <c r="N645" s="6"/>
      <c r="O645" s="6"/>
    </row>
    <row r="646" spans="1:15" s="1" customFormat="1" ht="12.75" customHeight="1" x14ac:dyDescent="0.25">
      <c r="A646" s="10"/>
      <c r="B646" s="5"/>
      <c r="C646" s="6"/>
      <c r="D646" s="2"/>
      <c r="E646" s="17"/>
      <c r="F646" s="17"/>
      <c r="G646" s="17"/>
      <c r="H646" s="17"/>
      <c r="I646" s="17"/>
      <c r="J646" s="6"/>
      <c r="K646" s="6"/>
      <c r="L646" s="6"/>
      <c r="M646" s="6"/>
      <c r="N646" s="6"/>
      <c r="O646" s="6"/>
    </row>
    <row r="647" spans="1:15" s="1" customFormat="1" ht="12.75" customHeight="1" x14ac:dyDescent="0.25">
      <c r="A647" s="10"/>
      <c r="B647" s="5"/>
      <c r="C647" s="6"/>
      <c r="D647" s="2"/>
      <c r="E647" s="17"/>
      <c r="F647" s="17"/>
      <c r="G647" s="17"/>
      <c r="H647" s="17"/>
      <c r="I647" s="17"/>
      <c r="J647" s="6"/>
      <c r="K647" s="6"/>
      <c r="L647" s="6"/>
      <c r="M647" s="6"/>
      <c r="N647" s="6"/>
      <c r="O647" s="6"/>
    </row>
    <row r="648" spans="1:15" s="1" customFormat="1" ht="12.75" customHeight="1" x14ac:dyDescent="0.25">
      <c r="A648" s="10"/>
      <c r="B648" s="5"/>
      <c r="C648" s="6"/>
      <c r="D648" s="2"/>
      <c r="E648" s="17"/>
      <c r="F648" s="17"/>
      <c r="G648" s="17"/>
      <c r="H648" s="17"/>
      <c r="I648" s="17"/>
      <c r="J648" s="6"/>
      <c r="K648" s="6"/>
      <c r="L648" s="6"/>
      <c r="M648" s="6"/>
      <c r="N648" s="6"/>
      <c r="O648" s="6"/>
    </row>
    <row r="649" spans="1:15" s="1" customFormat="1" ht="12.75" customHeight="1" x14ac:dyDescent="0.25">
      <c r="A649" s="10"/>
      <c r="B649" s="5"/>
      <c r="C649" s="6"/>
      <c r="D649" s="2"/>
      <c r="E649" s="17"/>
      <c r="F649" s="17"/>
      <c r="G649" s="17"/>
      <c r="H649" s="17"/>
      <c r="I649" s="17"/>
      <c r="J649" s="6"/>
      <c r="K649" s="6"/>
      <c r="L649" s="6"/>
      <c r="M649" s="6"/>
      <c r="N649" s="6"/>
      <c r="O649" s="6"/>
    </row>
    <row r="650" spans="1:15" s="1" customFormat="1" ht="12.75" customHeight="1" x14ac:dyDescent="0.25">
      <c r="A650" s="10"/>
      <c r="B650" s="5"/>
      <c r="C650" s="6"/>
      <c r="D650" s="2"/>
      <c r="E650" s="17"/>
      <c r="F650" s="17"/>
      <c r="G650" s="17"/>
      <c r="H650" s="17"/>
      <c r="I650" s="17"/>
      <c r="J650" s="6"/>
      <c r="K650" s="6"/>
      <c r="L650" s="6"/>
      <c r="M650" s="6"/>
      <c r="N650" s="6"/>
      <c r="O650" s="6"/>
    </row>
    <row r="651" spans="1:15" s="1" customFormat="1" ht="12.75" customHeight="1" x14ac:dyDescent="0.25">
      <c r="A651" s="10"/>
      <c r="B651" s="5"/>
      <c r="C651" s="6"/>
      <c r="D651" s="2"/>
      <c r="E651" s="17"/>
      <c r="F651" s="17"/>
      <c r="G651" s="17"/>
      <c r="H651" s="17"/>
      <c r="I651" s="17"/>
      <c r="J651" s="6"/>
      <c r="K651" s="6"/>
      <c r="L651" s="6"/>
      <c r="M651" s="6"/>
      <c r="N651" s="6"/>
      <c r="O651" s="6"/>
    </row>
    <row r="652" spans="1:15" s="1" customFormat="1" ht="12.75" customHeight="1" x14ac:dyDescent="0.25">
      <c r="A652" s="10"/>
      <c r="B652" s="5"/>
      <c r="C652" s="6"/>
      <c r="D652" s="2"/>
      <c r="E652" s="17"/>
      <c r="F652" s="17"/>
      <c r="G652" s="17"/>
      <c r="H652" s="17"/>
      <c r="I652" s="17"/>
      <c r="J652" s="6"/>
      <c r="K652" s="6"/>
      <c r="L652" s="6"/>
      <c r="M652" s="6"/>
      <c r="N652" s="6"/>
      <c r="O652" s="6"/>
    </row>
    <row r="653" spans="1:15" s="1" customFormat="1" ht="12.75" customHeight="1" x14ac:dyDescent="0.25">
      <c r="A653" s="10"/>
      <c r="B653" s="5"/>
      <c r="C653" s="6"/>
      <c r="D653" s="2"/>
      <c r="E653" s="17"/>
      <c r="F653" s="17"/>
      <c r="G653" s="17"/>
      <c r="H653" s="17"/>
      <c r="I653" s="17"/>
      <c r="J653" s="6"/>
      <c r="K653" s="6"/>
      <c r="L653" s="6"/>
      <c r="M653" s="6"/>
      <c r="N653" s="6"/>
      <c r="O653" s="6"/>
    </row>
    <row r="654" spans="1:15" s="1" customFormat="1" ht="12.75" customHeight="1" x14ac:dyDescent="0.25">
      <c r="A654" s="10"/>
      <c r="B654" s="5"/>
      <c r="C654" s="6"/>
      <c r="D654" s="2"/>
      <c r="E654" s="17"/>
      <c r="F654" s="17"/>
      <c r="G654" s="17"/>
      <c r="H654" s="17"/>
      <c r="I654" s="17"/>
      <c r="J654" s="6"/>
      <c r="K654" s="6"/>
      <c r="L654" s="6"/>
      <c r="M654" s="6"/>
      <c r="N654" s="6"/>
      <c r="O654" s="6"/>
    </row>
    <row r="655" spans="1:15" s="1" customFormat="1" ht="12.75" customHeight="1" x14ac:dyDescent="0.25">
      <c r="A655" s="10"/>
      <c r="B655" s="5"/>
      <c r="C655" s="6"/>
      <c r="D655" s="2"/>
      <c r="E655" s="17"/>
      <c r="F655" s="17"/>
      <c r="G655" s="17"/>
      <c r="H655" s="17"/>
      <c r="I655" s="17"/>
      <c r="J655" s="6"/>
      <c r="K655" s="6"/>
      <c r="L655" s="6"/>
      <c r="M655" s="6"/>
      <c r="N655" s="6"/>
      <c r="O655" s="6"/>
    </row>
    <row r="656" spans="1:15" s="1" customFormat="1" ht="12.75" customHeight="1" x14ac:dyDescent="0.25">
      <c r="A656" s="10"/>
      <c r="B656" s="5"/>
      <c r="C656" s="6"/>
      <c r="D656" s="2"/>
      <c r="E656" s="17"/>
      <c r="F656" s="17"/>
      <c r="G656" s="17"/>
      <c r="H656" s="17"/>
      <c r="I656" s="17"/>
      <c r="J656" s="6"/>
      <c r="K656" s="6"/>
      <c r="L656" s="6"/>
      <c r="M656" s="6"/>
      <c r="N656" s="6"/>
      <c r="O656" s="6"/>
    </row>
    <row r="657" spans="1:15" s="1" customFormat="1" ht="12.75" customHeight="1" x14ac:dyDescent="0.25">
      <c r="A657" s="10"/>
      <c r="B657" s="5"/>
      <c r="C657" s="6"/>
      <c r="D657" s="2"/>
      <c r="E657" s="17"/>
      <c r="F657" s="17"/>
      <c r="G657" s="17"/>
      <c r="H657" s="17"/>
      <c r="I657" s="17"/>
      <c r="J657" s="6"/>
      <c r="K657" s="6"/>
      <c r="L657" s="6"/>
      <c r="M657" s="6"/>
      <c r="N657" s="6"/>
      <c r="O657" s="6"/>
    </row>
    <row r="658" spans="1:15" s="1" customFormat="1" ht="12.75" customHeight="1" x14ac:dyDescent="0.25">
      <c r="A658" s="10"/>
      <c r="B658" s="5"/>
      <c r="C658" s="6"/>
      <c r="D658" s="2"/>
      <c r="E658" s="17"/>
      <c r="F658" s="17"/>
      <c r="G658" s="17"/>
      <c r="H658" s="17"/>
      <c r="I658" s="17"/>
      <c r="J658" s="6"/>
      <c r="K658" s="6"/>
      <c r="L658" s="6"/>
      <c r="M658" s="6"/>
      <c r="N658" s="6"/>
      <c r="O658" s="6"/>
    </row>
    <row r="659" spans="1:15" s="1" customFormat="1" ht="12.75" customHeight="1" x14ac:dyDescent="0.25">
      <c r="A659" s="10"/>
      <c r="B659" s="5"/>
      <c r="C659" s="6"/>
      <c r="D659" s="2"/>
      <c r="E659" s="17"/>
      <c r="F659" s="17"/>
      <c r="G659" s="17"/>
      <c r="H659" s="17"/>
      <c r="I659" s="17"/>
      <c r="J659" s="6"/>
      <c r="K659" s="6"/>
      <c r="L659" s="6"/>
      <c r="M659" s="6"/>
      <c r="N659" s="6"/>
      <c r="O659" s="6"/>
    </row>
    <row r="660" spans="1:15" s="1" customFormat="1" ht="12.75" customHeight="1" x14ac:dyDescent="0.25">
      <c r="A660" s="10"/>
      <c r="B660" s="5"/>
      <c r="C660" s="6"/>
      <c r="D660" s="2"/>
      <c r="E660" s="17"/>
      <c r="F660" s="17"/>
      <c r="G660" s="17"/>
      <c r="H660" s="17"/>
      <c r="I660" s="17"/>
      <c r="J660" s="6"/>
      <c r="K660" s="6"/>
      <c r="L660" s="6"/>
      <c r="M660" s="6"/>
      <c r="N660" s="6"/>
      <c r="O660" s="6"/>
    </row>
    <row r="661" spans="1:15" s="1" customFormat="1" ht="12.75" customHeight="1" x14ac:dyDescent="0.25">
      <c r="A661" s="10"/>
      <c r="B661" s="5"/>
      <c r="C661" s="6"/>
      <c r="D661" s="2"/>
      <c r="E661" s="17"/>
      <c r="F661" s="17"/>
      <c r="G661" s="17"/>
      <c r="H661" s="17"/>
      <c r="I661" s="17"/>
      <c r="J661" s="6"/>
      <c r="K661" s="6"/>
      <c r="L661" s="6"/>
      <c r="M661" s="6"/>
      <c r="N661" s="6"/>
      <c r="O661" s="6"/>
    </row>
    <row r="662" spans="1:15" s="1" customFormat="1" ht="12.75" customHeight="1" x14ac:dyDescent="0.25">
      <c r="A662" s="10"/>
      <c r="B662" s="5"/>
      <c r="C662" s="6"/>
      <c r="D662" s="2"/>
      <c r="E662" s="17"/>
      <c r="F662" s="17"/>
      <c r="G662" s="17"/>
      <c r="H662" s="17"/>
      <c r="I662" s="17"/>
      <c r="J662" s="6"/>
      <c r="K662" s="6"/>
      <c r="L662" s="6"/>
      <c r="M662" s="6"/>
      <c r="N662" s="6"/>
      <c r="O662" s="6"/>
    </row>
    <row r="663" spans="1:15" s="1" customFormat="1" ht="12.75" customHeight="1" x14ac:dyDescent="0.25">
      <c r="A663" s="10"/>
      <c r="B663" s="5"/>
      <c r="C663" s="6"/>
      <c r="D663" s="2"/>
      <c r="E663" s="17"/>
      <c r="F663" s="17"/>
      <c r="G663" s="17"/>
      <c r="H663" s="17"/>
      <c r="I663" s="17"/>
      <c r="J663" s="6"/>
      <c r="K663" s="6"/>
      <c r="L663" s="6"/>
      <c r="M663" s="6"/>
      <c r="N663" s="6"/>
      <c r="O663" s="6"/>
    </row>
    <row r="664" spans="1:15" s="1" customFormat="1" ht="12.75" customHeight="1" x14ac:dyDescent="0.25">
      <c r="A664" s="10"/>
      <c r="B664" s="5"/>
      <c r="C664" s="6"/>
      <c r="D664" s="2"/>
      <c r="E664" s="17"/>
      <c r="F664" s="17"/>
      <c r="G664" s="17"/>
      <c r="H664" s="17"/>
      <c r="I664" s="17"/>
      <c r="J664" s="6"/>
      <c r="K664" s="6"/>
      <c r="L664" s="6"/>
      <c r="M664" s="6"/>
      <c r="N664" s="6"/>
      <c r="O664" s="6"/>
    </row>
    <row r="665" spans="1:15" s="1" customFormat="1" ht="12.75" customHeight="1" x14ac:dyDescent="0.25">
      <c r="A665" s="10"/>
      <c r="B665" s="5"/>
      <c r="C665" s="6"/>
      <c r="D665" s="2"/>
      <c r="E665" s="17"/>
      <c r="F665" s="17"/>
      <c r="G665" s="17"/>
      <c r="H665" s="17"/>
      <c r="I665" s="17"/>
      <c r="J665" s="6"/>
      <c r="K665" s="6"/>
      <c r="L665" s="6"/>
      <c r="M665" s="6"/>
      <c r="N665" s="6"/>
      <c r="O665" s="6"/>
    </row>
    <row r="666" spans="1:15" s="1" customFormat="1" ht="12.75" customHeight="1" x14ac:dyDescent="0.25">
      <c r="A666" s="10"/>
      <c r="B666" s="5"/>
      <c r="C666" s="6"/>
      <c r="D666" s="2"/>
      <c r="E666" s="17"/>
      <c r="F666" s="17"/>
      <c r="G666" s="17"/>
      <c r="H666" s="17"/>
      <c r="I666" s="17"/>
      <c r="J666" s="6"/>
      <c r="K666" s="6"/>
      <c r="L666" s="6"/>
      <c r="M666" s="6"/>
      <c r="N666" s="6"/>
      <c r="O666" s="6"/>
    </row>
    <row r="667" spans="1:15" s="1" customFormat="1" ht="12.75" customHeight="1" x14ac:dyDescent="0.25">
      <c r="A667" s="10"/>
      <c r="B667" s="5"/>
      <c r="C667" s="6"/>
      <c r="D667" s="2"/>
      <c r="E667" s="17"/>
      <c r="F667" s="17"/>
      <c r="G667" s="17"/>
      <c r="H667" s="17"/>
      <c r="I667" s="17"/>
      <c r="J667" s="6"/>
      <c r="K667" s="6"/>
      <c r="L667" s="6"/>
      <c r="M667" s="6"/>
      <c r="N667" s="6"/>
      <c r="O667" s="6"/>
    </row>
    <row r="668" spans="1:15" s="1" customFormat="1" ht="12.75" customHeight="1" x14ac:dyDescent="0.25">
      <c r="A668" s="10"/>
      <c r="B668" s="5"/>
      <c r="C668" s="6"/>
      <c r="D668" s="2"/>
      <c r="E668" s="17"/>
      <c r="F668" s="17"/>
      <c r="G668" s="17"/>
      <c r="H668" s="17"/>
      <c r="I668" s="17"/>
      <c r="J668" s="6"/>
      <c r="K668" s="6"/>
      <c r="L668" s="6"/>
      <c r="M668" s="6"/>
      <c r="N668" s="6"/>
      <c r="O668" s="6"/>
    </row>
    <row r="669" spans="1:15" s="1" customFormat="1" ht="12.75" customHeight="1" x14ac:dyDescent="0.25">
      <c r="A669" s="10"/>
      <c r="B669" s="5"/>
      <c r="C669" s="6"/>
      <c r="D669" s="2"/>
      <c r="E669" s="17"/>
      <c r="F669" s="17"/>
      <c r="G669" s="17"/>
      <c r="H669" s="17"/>
      <c r="I669" s="17"/>
      <c r="J669" s="6"/>
      <c r="K669" s="6"/>
      <c r="L669" s="6"/>
      <c r="M669" s="6"/>
      <c r="N669" s="6"/>
      <c r="O669" s="6"/>
    </row>
    <row r="670" spans="1:15" s="1" customFormat="1" ht="12.75" customHeight="1" x14ac:dyDescent="0.25">
      <c r="A670" s="10"/>
      <c r="B670" s="5"/>
      <c r="C670" s="6"/>
      <c r="D670" s="2"/>
      <c r="E670" s="17"/>
      <c r="F670" s="17"/>
      <c r="G670" s="17"/>
      <c r="H670" s="17"/>
      <c r="I670" s="17"/>
      <c r="J670" s="6"/>
      <c r="K670" s="6"/>
      <c r="L670" s="6"/>
      <c r="M670" s="6"/>
      <c r="N670" s="6"/>
      <c r="O670" s="6"/>
    </row>
    <row r="671" spans="1:15" s="1" customFormat="1" ht="12.75" customHeight="1" x14ac:dyDescent="0.25">
      <c r="A671" s="10"/>
      <c r="B671" s="5"/>
      <c r="C671" s="6"/>
      <c r="D671" s="2"/>
      <c r="E671" s="17"/>
      <c r="F671" s="17"/>
      <c r="G671" s="17"/>
      <c r="H671" s="17"/>
      <c r="I671" s="17"/>
      <c r="J671" s="6"/>
      <c r="K671" s="6"/>
      <c r="L671" s="6"/>
      <c r="M671" s="6"/>
      <c r="N671" s="6"/>
      <c r="O671" s="6"/>
    </row>
    <row r="672" spans="1:15" s="1" customFormat="1" ht="12.75" customHeight="1" x14ac:dyDescent="0.25">
      <c r="A672" s="10"/>
      <c r="B672" s="5"/>
      <c r="C672" s="6"/>
      <c r="D672" s="2"/>
      <c r="E672" s="17"/>
      <c r="F672" s="17"/>
      <c r="G672" s="17"/>
      <c r="H672" s="17"/>
      <c r="I672" s="17"/>
      <c r="J672" s="6"/>
      <c r="K672" s="6"/>
      <c r="L672" s="6"/>
      <c r="M672" s="6"/>
      <c r="N672" s="6"/>
      <c r="O672" s="6"/>
    </row>
    <row r="673" spans="1:15" s="1" customFormat="1" ht="12.75" customHeight="1" x14ac:dyDescent="0.25">
      <c r="A673" s="10"/>
      <c r="B673" s="5"/>
      <c r="C673" s="6"/>
      <c r="D673" s="2"/>
      <c r="E673" s="17"/>
      <c r="F673" s="17"/>
      <c r="G673" s="17"/>
      <c r="H673" s="17"/>
      <c r="I673" s="17"/>
      <c r="J673" s="6"/>
      <c r="K673" s="6"/>
      <c r="L673" s="6"/>
      <c r="M673" s="6"/>
      <c r="N673" s="6"/>
      <c r="O673" s="6"/>
    </row>
    <row r="674" spans="1:15" s="1" customFormat="1" ht="12.75" customHeight="1" x14ac:dyDescent="0.25">
      <c r="A674" s="10"/>
      <c r="B674" s="5"/>
      <c r="C674" s="6"/>
      <c r="D674" s="2"/>
      <c r="E674" s="17"/>
      <c r="F674" s="17"/>
      <c r="G674" s="17"/>
      <c r="H674" s="17"/>
      <c r="I674" s="17"/>
      <c r="J674" s="6"/>
      <c r="K674" s="6"/>
      <c r="L674" s="6"/>
      <c r="M674" s="6"/>
      <c r="N674" s="6"/>
      <c r="O674" s="6"/>
    </row>
    <row r="675" spans="1:15" s="1" customFormat="1" ht="12.75" customHeight="1" x14ac:dyDescent="0.25">
      <c r="A675" s="10"/>
      <c r="B675" s="5"/>
      <c r="C675" s="6"/>
      <c r="D675" s="2"/>
      <c r="E675" s="17"/>
      <c r="F675" s="17"/>
      <c r="G675" s="17"/>
      <c r="H675" s="17"/>
      <c r="I675" s="17"/>
      <c r="J675" s="6"/>
      <c r="K675" s="6"/>
      <c r="L675" s="6"/>
      <c r="M675" s="6"/>
      <c r="N675" s="6"/>
      <c r="O675" s="6"/>
    </row>
    <row r="676" spans="1:15" s="1" customFormat="1" ht="12.75" customHeight="1" x14ac:dyDescent="0.25">
      <c r="A676" s="10"/>
      <c r="B676" s="5"/>
      <c r="C676" s="6"/>
      <c r="D676" s="2"/>
      <c r="E676" s="17"/>
      <c r="F676" s="17"/>
      <c r="G676" s="17"/>
      <c r="H676" s="17"/>
      <c r="I676" s="17"/>
      <c r="J676" s="6"/>
      <c r="K676" s="6"/>
      <c r="L676" s="6"/>
      <c r="M676" s="6"/>
      <c r="N676" s="6"/>
      <c r="O676" s="6"/>
    </row>
    <row r="677" spans="1:15" s="1" customFormat="1" ht="12.75" customHeight="1" x14ac:dyDescent="0.25">
      <c r="A677" s="10"/>
      <c r="B677" s="5"/>
      <c r="C677" s="6"/>
      <c r="D677" s="2"/>
      <c r="E677" s="17"/>
      <c r="F677" s="17"/>
      <c r="G677" s="17"/>
      <c r="H677" s="17"/>
      <c r="I677" s="17"/>
      <c r="J677" s="6"/>
      <c r="K677" s="6"/>
      <c r="L677" s="6"/>
      <c r="M677" s="6"/>
      <c r="N677" s="6"/>
      <c r="O677" s="6"/>
    </row>
    <row r="678" spans="1:15" s="1" customFormat="1" ht="12.75" customHeight="1" x14ac:dyDescent="0.25">
      <c r="A678" s="10"/>
      <c r="B678" s="5"/>
      <c r="C678" s="6"/>
      <c r="D678" s="2"/>
      <c r="E678" s="17"/>
      <c r="F678" s="17"/>
      <c r="G678" s="17"/>
      <c r="H678" s="17"/>
      <c r="I678" s="17"/>
      <c r="J678" s="6"/>
      <c r="K678" s="6"/>
      <c r="L678" s="6"/>
      <c r="M678" s="6"/>
      <c r="N678" s="6"/>
      <c r="O678" s="6"/>
    </row>
    <row r="679" spans="1:15" s="1" customFormat="1" ht="12.75" customHeight="1" x14ac:dyDescent="0.25">
      <c r="A679" s="10"/>
      <c r="B679" s="5"/>
      <c r="C679" s="6"/>
      <c r="D679" s="2"/>
      <c r="E679" s="17"/>
      <c r="F679" s="17"/>
      <c r="G679" s="17"/>
      <c r="H679" s="17"/>
      <c r="I679" s="17"/>
      <c r="J679" s="6"/>
      <c r="K679" s="6"/>
      <c r="L679" s="6"/>
      <c r="M679" s="6"/>
      <c r="N679" s="6"/>
      <c r="O679" s="6"/>
    </row>
    <row r="680" spans="1:15" s="1" customFormat="1" ht="12.75" customHeight="1" x14ac:dyDescent="0.25">
      <c r="A680" s="10"/>
      <c r="B680" s="5"/>
      <c r="C680" s="6"/>
      <c r="D680" s="2"/>
      <c r="E680" s="17"/>
      <c r="F680" s="17"/>
      <c r="G680" s="17"/>
      <c r="H680" s="17"/>
      <c r="I680" s="17"/>
      <c r="J680" s="6"/>
      <c r="K680" s="6"/>
      <c r="L680" s="6"/>
      <c r="M680" s="6"/>
      <c r="N680" s="6"/>
      <c r="O680" s="6"/>
    </row>
    <row r="681" spans="1:15" s="1" customFormat="1" ht="12.75" customHeight="1" x14ac:dyDescent="0.25">
      <c r="A681" s="10"/>
      <c r="B681" s="5"/>
      <c r="C681" s="6"/>
      <c r="D681" s="2"/>
      <c r="E681" s="17"/>
      <c r="F681" s="17"/>
      <c r="G681" s="17"/>
      <c r="H681" s="17"/>
      <c r="I681" s="17"/>
      <c r="J681" s="6"/>
      <c r="K681" s="6"/>
      <c r="L681" s="6"/>
      <c r="M681" s="6"/>
      <c r="N681" s="6"/>
      <c r="O681" s="6"/>
    </row>
    <row r="682" spans="1:15" s="1" customFormat="1" ht="12.75" customHeight="1" x14ac:dyDescent="0.25">
      <c r="A682" s="10"/>
      <c r="B682" s="5"/>
      <c r="C682" s="6"/>
      <c r="D682" s="2"/>
      <c r="E682" s="17"/>
      <c r="F682" s="17"/>
      <c r="G682" s="17"/>
      <c r="H682" s="17"/>
      <c r="I682" s="17"/>
      <c r="J682" s="6"/>
      <c r="K682" s="6"/>
      <c r="L682" s="6"/>
      <c r="M682" s="6"/>
      <c r="N682" s="6"/>
      <c r="O682" s="6"/>
    </row>
    <row r="683" spans="1:15" s="1" customFormat="1" ht="12.75" customHeight="1" x14ac:dyDescent="0.25">
      <c r="A683" s="10"/>
      <c r="B683" s="5"/>
      <c r="C683" s="6"/>
      <c r="D683" s="2"/>
      <c r="E683" s="17"/>
      <c r="F683" s="17"/>
      <c r="G683" s="17"/>
      <c r="H683" s="17"/>
      <c r="I683" s="17"/>
      <c r="J683" s="6"/>
      <c r="K683" s="6"/>
      <c r="L683" s="6"/>
      <c r="M683" s="6"/>
      <c r="N683" s="6"/>
      <c r="O683" s="6"/>
    </row>
    <row r="684" spans="1:15" s="1" customFormat="1" ht="12.75" customHeight="1" x14ac:dyDescent="0.25">
      <c r="A684" s="10"/>
      <c r="B684" s="5"/>
      <c r="C684" s="6"/>
      <c r="D684" s="2"/>
      <c r="E684" s="17"/>
      <c r="F684" s="17"/>
      <c r="G684" s="17"/>
      <c r="H684" s="17"/>
      <c r="I684" s="17"/>
      <c r="J684" s="6"/>
      <c r="K684" s="6"/>
      <c r="L684" s="6"/>
      <c r="M684" s="6"/>
      <c r="N684" s="6"/>
      <c r="O684" s="6"/>
    </row>
    <row r="685" spans="1:15" s="1" customFormat="1" ht="12.75" customHeight="1" x14ac:dyDescent="0.25">
      <c r="A685" s="10"/>
      <c r="B685" s="5"/>
      <c r="C685" s="6"/>
      <c r="D685" s="2"/>
      <c r="E685" s="17"/>
      <c r="F685" s="17"/>
      <c r="G685" s="17"/>
      <c r="H685" s="17"/>
      <c r="I685" s="17"/>
      <c r="J685" s="6"/>
      <c r="K685" s="6"/>
      <c r="L685" s="6"/>
      <c r="M685" s="6"/>
      <c r="N685" s="6"/>
      <c r="O685" s="6"/>
    </row>
    <row r="686" spans="1:15" s="1" customFormat="1" ht="12.75" customHeight="1" x14ac:dyDescent="0.25">
      <c r="A686" s="10"/>
      <c r="B686" s="5"/>
      <c r="C686" s="6"/>
      <c r="D686" s="2"/>
      <c r="E686" s="17"/>
      <c r="F686" s="17"/>
      <c r="G686" s="17"/>
      <c r="H686" s="17"/>
      <c r="I686" s="17"/>
      <c r="J686" s="6"/>
      <c r="K686" s="6"/>
      <c r="L686" s="6"/>
      <c r="M686" s="6"/>
      <c r="N686" s="6"/>
      <c r="O686" s="6"/>
    </row>
    <row r="687" spans="1:15" s="1" customFormat="1" ht="12.75" customHeight="1" x14ac:dyDescent="0.25">
      <c r="A687" s="10"/>
      <c r="B687" s="5"/>
      <c r="C687" s="6"/>
      <c r="D687" s="2"/>
      <c r="E687" s="17"/>
      <c r="F687" s="17"/>
      <c r="G687" s="17"/>
      <c r="H687" s="17"/>
      <c r="I687" s="17"/>
      <c r="J687" s="6"/>
      <c r="K687" s="6"/>
      <c r="L687" s="6"/>
      <c r="M687" s="6"/>
      <c r="N687" s="6"/>
      <c r="O687" s="6"/>
    </row>
  </sheetData>
  <mergeCells count="595">
    <mergeCell ref="A150:A154"/>
    <mergeCell ref="B150:B154"/>
    <mergeCell ref="A155:A159"/>
    <mergeCell ref="B155:B159"/>
    <mergeCell ref="C155:C159"/>
    <mergeCell ref="J155:N159"/>
    <mergeCell ref="O15:O29"/>
    <mergeCell ref="J220:N224"/>
    <mergeCell ref="J10:N29"/>
    <mergeCell ref="J545:N549"/>
    <mergeCell ref="O545:O549"/>
    <mergeCell ref="C560:C564"/>
    <mergeCell ref="O560:O564"/>
    <mergeCell ref="O255:O259"/>
    <mergeCell ref="O230:O234"/>
    <mergeCell ref="O215:O219"/>
    <mergeCell ref="J215:N219"/>
    <mergeCell ref="J225:N229"/>
    <mergeCell ref="J120:N124"/>
    <mergeCell ref="O145:O149"/>
    <mergeCell ref="C145:C149"/>
    <mergeCell ref="J145:N149"/>
    <mergeCell ref="O150:O154"/>
    <mergeCell ref="C150:C154"/>
    <mergeCell ref="J150:N154"/>
    <mergeCell ref="O155:O159"/>
    <mergeCell ref="C140:C144"/>
    <mergeCell ref="J140:N144"/>
    <mergeCell ref="O140:O144"/>
    <mergeCell ref="J560:N564"/>
    <mergeCell ref="C5:C9"/>
    <mergeCell ref="J5:N9"/>
    <mergeCell ref="O5:O9"/>
    <mergeCell ref="J245:N249"/>
    <mergeCell ref="C215:C219"/>
    <mergeCell ref="J185:N189"/>
    <mergeCell ref="J180:N184"/>
    <mergeCell ref="O180:O184"/>
    <mergeCell ref="O40:O44"/>
    <mergeCell ref="O45:O49"/>
    <mergeCell ref="J205:N209"/>
    <mergeCell ref="J230:N234"/>
    <mergeCell ref="O205:O209"/>
    <mergeCell ref="O210:O214"/>
    <mergeCell ref="J175:N179"/>
    <mergeCell ref="O175:O179"/>
    <mergeCell ref="J190:N194"/>
    <mergeCell ref="O190:O194"/>
    <mergeCell ref="O195:O199"/>
    <mergeCell ref="O185:O189"/>
    <mergeCell ref="O200:O204"/>
    <mergeCell ref="O220:O224"/>
    <mergeCell ref="O225:O229"/>
    <mergeCell ref="J210:N214"/>
    <mergeCell ref="B220:B224"/>
    <mergeCell ref="C220:C224"/>
    <mergeCell ref="A220:A224"/>
    <mergeCell ref="C175:C179"/>
    <mergeCell ref="A190:A194"/>
    <mergeCell ref="B190:B194"/>
    <mergeCell ref="A210:A214"/>
    <mergeCell ref="A175:A179"/>
    <mergeCell ref="A240:A244"/>
    <mergeCell ref="C240:C244"/>
    <mergeCell ref="B225:B229"/>
    <mergeCell ref="A225:A229"/>
    <mergeCell ref="D3:I3"/>
    <mergeCell ref="J3:N4"/>
    <mergeCell ref="O3:O4"/>
    <mergeCell ref="C185:C189"/>
    <mergeCell ref="C190:C194"/>
    <mergeCell ref="C40:C44"/>
    <mergeCell ref="O35:O39"/>
    <mergeCell ref="C35:C39"/>
    <mergeCell ref="J35:N39"/>
    <mergeCell ref="C55:C59"/>
    <mergeCell ref="O60:O64"/>
    <mergeCell ref="O65:O69"/>
    <mergeCell ref="O80:O84"/>
    <mergeCell ref="O70:O74"/>
    <mergeCell ref="O75:O79"/>
    <mergeCell ref="O85:O89"/>
    <mergeCell ref="O90:O94"/>
    <mergeCell ref="O95:O99"/>
    <mergeCell ref="J95:N99"/>
    <mergeCell ref="O120:O124"/>
    <mergeCell ref="O105:O109"/>
    <mergeCell ref="J110:N114"/>
    <mergeCell ref="O100:O104"/>
    <mergeCell ref="O110:O114"/>
    <mergeCell ref="J30:N34"/>
    <mergeCell ref="J60:N64"/>
    <mergeCell ref="J65:N69"/>
    <mergeCell ref="J75:N79"/>
    <mergeCell ref="B70:B74"/>
    <mergeCell ref="C70:C74"/>
    <mergeCell ref="C85:C89"/>
    <mergeCell ref="C80:C84"/>
    <mergeCell ref="J80:N84"/>
    <mergeCell ref="J70:N74"/>
    <mergeCell ref="A75:A79"/>
    <mergeCell ref="B75:B79"/>
    <mergeCell ref="C75:C79"/>
    <mergeCell ref="A80:A84"/>
    <mergeCell ref="B80:B84"/>
    <mergeCell ref="A85:A89"/>
    <mergeCell ref="A70:A74"/>
    <mergeCell ref="A35:A39"/>
    <mergeCell ref="B35:B39"/>
    <mergeCell ref="A45:A49"/>
    <mergeCell ref="A40:A44"/>
    <mergeCell ref="A60:A64"/>
    <mergeCell ref="B60:B64"/>
    <mergeCell ref="B55:B59"/>
    <mergeCell ref="C10:C14"/>
    <mergeCell ref="B40:B44"/>
    <mergeCell ref="A30:A34"/>
    <mergeCell ref="B30:B34"/>
    <mergeCell ref="C30:C34"/>
    <mergeCell ref="A65:A69"/>
    <mergeCell ref="B65:B69"/>
    <mergeCell ref="C65:C69"/>
    <mergeCell ref="C60:C64"/>
    <mergeCell ref="A15:A29"/>
    <mergeCell ref="B25:B29"/>
    <mergeCell ref="C15:C19"/>
    <mergeCell ref="C25:C29"/>
    <mergeCell ref="C20:C24"/>
    <mergeCell ref="K1:O1"/>
    <mergeCell ref="A2:O2"/>
    <mergeCell ref="A3:A4"/>
    <mergeCell ref="B3:B4"/>
    <mergeCell ref="C3:C4"/>
    <mergeCell ref="O30:O34"/>
    <mergeCell ref="J55:M59"/>
    <mergeCell ref="J50:N54"/>
    <mergeCell ref="O50:O54"/>
    <mergeCell ref="A55:A59"/>
    <mergeCell ref="A50:A54"/>
    <mergeCell ref="J40:N44"/>
    <mergeCell ref="B50:B54"/>
    <mergeCell ref="C50:C54"/>
    <mergeCell ref="B45:B49"/>
    <mergeCell ref="C45:C49"/>
    <mergeCell ref="J45:N49"/>
    <mergeCell ref="O55:O59"/>
    <mergeCell ref="B20:B24"/>
    <mergeCell ref="A5:A9"/>
    <mergeCell ref="B5:B9"/>
    <mergeCell ref="B15:B19"/>
    <mergeCell ref="A10:A14"/>
    <mergeCell ref="B10:B14"/>
    <mergeCell ref="A105:A109"/>
    <mergeCell ref="B105:B109"/>
    <mergeCell ref="C105:C109"/>
    <mergeCell ref="J85:N89"/>
    <mergeCell ref="J100:N104"/>
    <mergeCell ref="A90:A94"/>
    <mergeCell ref="B90:B94"/>
    <mergeCell ref="C90:C94"/>
    <mergeCell ref="J90:N94"/>
    <mergeCell ref="B85:B89"/>
    <mergeCell ref="J105:N109"/>
    <mergeCell ref="A100:A104"/>
    <mergeCell ref="B100:B104"/>
    <mergeCell ref="C100:C104"/>
    <mergeCell ref="A95:A99"/>
    <mergeCell ref="B95:B99"/>
    <mergeCell ref="C95:C99"/>
    <mergeCell ref="A110:A114"/>
    <mergeCell ref="B110:B114"/>
    <mergeCell ref="C110:C114"/>
    <mergeCell ref="A120:A124"/>
    <mergeCell ref="B120:B124"/>
    <mergeCell ref="C120:C124"/>
    <mergeCell ref="O130:O134"/>
    <mergeCell ref="A115:A119"/>
    <mergeCell ref="B115:B119"/>
    <mergeCell ref="C115:C119"/>
    <mergeCell ref="J115:N119"/>
    <mergeCell ref="O115:O119"/>
    <mergeCell ref="A130:A134"/>
    <mergeCell ref="B130:B134"/>
    <mergeCell ref="C130:C134"/>
    <mergeCell ref="J130:N134"/>
    <mergeCell ref="A125:A129"/>
    <mergeCell ref="B125:B129"/>
    <mergeCell ref="C125:C129"/>
    <mergeCell ref="J125:N129"/>
    <mergeCell ref="O125:O129"/>
    <mergeCell ref="O135:O139"/>
    <mergeCell ref="J135:N139"/>
    <mergeCell ref="C180:C184"/>
    <mergeCell ref="A165:A169"/>
    <mergeCell ref="B165:B169"/>
    <mergeCell ref="C165:C169"/>
    <mergeCell ref="J165:N169"/>
    <mergeCell ref="O160:O164"/>
    <mergeCell ref="O165:O169"/>
    <mergeCell ref="A160:A164"/>
    <mergeCell ref="O170:O174"/>
    <mergeCell ref="A135:A139"/>
    <mergeCell ref="B135:B139"/>
    <mergeCell ref="C135:C139"/>
    <mergeCell ref="B160:B164"/>
    <mergeCell ref="C160:C164"/>
    <mergeCell ref="J160:N164"/>
    <mergeCell ref="B175:B179"/>
    <mergeCell ref="A180:A184"/>
    <mergeCell ref="B180:B184"/>
    <mergeCell ref="B140:B144"/>
    <mergeCell ref="A140:A144"/>
    <mergeCell ref="A145:A149"/>
    <mergeCell ref="B145:B149"/>
    <mergeCell ref="B200:B204"/>
    <mergeCell ref="C200:C204"/>
    <mergeCell ref="J200:N204"/>
    <mergeCell ref="A170:A174"/>
    <mergeCell ref="B170:B174"/>
    <mergeCell ref="C170:C174"/>
    <mergeCell ref="J170:N174"/>
    <mergeCell ref="A200:A204"/>
    <mergeCell ref="B215:B219"/>
    <mergeCell ref="B195:B199"/>
    <mergeCell ref="C195:C199"/>
    <mergeCell ref="J195:N199"/>
    <mergeCell ref="A195:A199"/>
    <mergeCell ref="B185:B189"/>
    <mergeCell ref="B205:B209"/>
    <mergeCell ref="C205:C209"/>
    <mergeCell ref="A215:A219"/>
    <mergeCell ref="A185:A189"/>
    <mergeCell ref="A205:A209"/>
    <mergeCell ref="B210:B214"/>
    <mergeCell ref="C210:C214"/>
    <mergeCell ref="B230:B234"/>
    <mergeCell ref="C230:C234"/>
    <mergeCell ref="A230:A234"/>
    <mergeCell ref="C225:C229"/>
    <mergeCell ref="B235:B239"/>
    <mergeCell ref="C235:C239"/>
    <mergeCell ref="A235:A239"/>
    <mergeCell ref="B240:B244"/>
    <mergeCell ref="A250:A254"/>
    <mergeCell ref="A245:A249"/>
    <mergeCell ref="B245:B249"/>
    <mergeCell ref="C245:C249"/>
    <mergeCell ref="B250:B254"/>
    <mergeCell ref="C255:C259"/>
    <mergeCell ref="O265:O269"/>
    <mergeCell ref="A255:A259"/>
    <mergeCell ref="A265:A269"/>
    <mergeCell ref="B270:B274"/>
    <mergeCell ref="O260:O264"/>
    <mergeCell ref="B255:B259"/>
    <mergeCell ref="O235:O239"/>
    <mergeCell ref="O240:O244"/>
    <mergeCell ref="O250:O254"/>
    <mergeCell ref="J240:N244"/>
    <mergeCell ref="J235:N239"/>
    <mergeCell ref="C260:C264"/>
    <mergeCell ref="J260:N264"/>
    <mergeCell ref="C250:C254"/>
    <mergeCell ref="J250:N254"/>
    <mergeCell ref="J255:N259"/>
    <mergeCell ref="O245:O249"/>
    <mergeCell ref="O270:O274"/>
    <mergeCell ref="A260:A264"/>
    <mergeCell ref="B265:B269"/>
    <mergeCell ref="C285:C289"/>
    <mergeCell ref="J285:N289"/>
    <mergeCell ref="O275:O279"/>
    <mergeCell ref="A280:A284"/>
    <mergeCell ref="O295:O299"/>
    <mergeCell ref="C290:C294"/>
    <mergeCell ref="J290:N294"/>
    <mergeCell ref="O290:O294"/>
    <mergeCell ref="C270:C274"/>
    <mergeCell ref="J270:N274"/>
    <mergeCell ref="O280:O284"/>
    <mergeCell ref="C280:C284"/>
    <mergeCell ref="J280:N284"/>
    <mergeCell ref="B285:B289"/>
    <mergeCell ref="O285:O289"/>
    <mergeCell ref="C275:C279"/>
    <mergeCell ref="J275:N279"/>
    <mergeCell ref="C265:C269"/>
    <mergeCell ref="J265:N269"/>
    <mergeCell ref="A270:A274"/>
    <mergeCell ref="B260:B264"/>
    <mergeCell ref="A295:A299"/>
    <mergeCell ref="B300:B304"/>
    <mergeCell ref="C300:C304"/>
    <mergeCell ref="J300:N304"/>
    <mergeCell ref="C295:C299"/>
    <mergeCell ref="J295:N299"/>
    <mergeCell ref="A305:A309"/>
    <mergeCell ref="A275:A279"/>
    <mergeCell ref="B280:B284"/>
    <mergeCell ref="A285:A289"/>
    <mergeCell ref="B275:B279"/>
    <mergeCell ref="B290:B294"/>
    <mergeCell ref="A290:A294"/>
    <mergeCell ref="B295:B299"/>
    <mergeCell ref="O330:O334"/>
    <mergeCell ref="A300:A304"/>
    <mergeCell ref="B305:B309"/>
    <mergeCell ref="C325:C329"/>
    <mergeCell ref="J325:N329"/>
    <mergeCell ref="O315:O319"/>
    <mergeCell ref="O320:O324"/>
    <mergeCell ref="O310:O314"/>
    <mergeCell ref="C320:C324"/>
    <mergeCell ref="J320:N324"/>
    <mergeCell ref="B315:B319"/>
    <mergeCell ref="J315:N319"/>
    <mergeCell ref="A315:A319"/>
    <mergeCell ref="C305:C309"/>
    <mergeCell ref="J305:N309"/>
    <mergeCell ref="B320:B324"/>
    <mergeCell ref="C310:C314"/>
    <mergeCell ref="B310:B314"/>
    <mergeCell ref="O300:O304"/>
    <mergeCell ref="O305:O309"/>
    <mergeCell ref="O350:O354"/>
    <mergeCell ref="A320:A324"/>
    <mergeCell ref="B325:B329"/>
    <mergeCell ref="O325:O329"/>
    <mergeCell ref="C315:C319"/>
    <mergeCell ref="C335:C339"/>
    <mergeCell ref="J335:N339"/>
    <mergeCell ref="A325:A329"/>
    <mergeCell ref="B330:B334"/>
    <mergeCell ref="A330:A334"/>
    <mergeCell ref="O335:O339"/>
    <mergeCell ref="O340:O344"/>
    <mergeCell ref="O345:O349"/>
    <mergeCell ref="A335:A339"/>
    <mergeCell ref="B340:B344"/>
    <mergeCell ref="C340:C344"/>
    <mergeCell ref="J340:N344"/>
    <mergeCell ref="B335:B339"/>
    <mergeCell ref="A340:A344"/>
    <mergeCell ref="B345:B349"/>
    <mergeCell ref="A345:A349"/>
    <mergeCell ref="B350:B354"/>
    <mergeCell ref="C330:C334"/>
    <mergeCell ref="J330:N334"/>
    <mergeCell ref="J360:N364"/>
    <mergeCell ref="B355:B359"/>
    <mergeCell ref="B435:B439"/>
    <mergeCell ref="C380:C384"/>
    <mergeCell ref="J345:N349"/>
    <mergeCell ref="A375:A379"/>
    <mergeCell ref="J355:N359"/>
    <mergeCell ref="C350:C354"/>
    <mergeCell ref="A350:A354"/>
    <mergeCell ref="J350:N354"/>
    <mergeCell ref="A360:A364"/>
    <mergeCell ref="B370:B374"/>
    <mergeCell ref="A365:A369"/>
    <mergeCell ref="C370:C374"/>
    <mergeCell ref="A355:A359"/>
    <mergeCell ref="B360:B364"/>
    <mergeCell ref="B365:B369"/>
    <mergeCell ref="C345:C349"/>
    <mergeCell ref="B420:B424"/>
    <mergeCell ref="A420:A424"/>
    <mergeCell ref="B425:B429"/>
    <mergeCell ref="A425:A429"/>
    <mergeCell ref="J435:N439"/>
    <mergeCell ref="O355:O359"/>
    <mergeCell ref="A535:A539"/>
    <mergeCell ref="B540:B544"/>
    <mergeCell ref="O540:O544"/>
    <mergeCell ref="C355:C359"/>
    <mergeCell ref="C375:C379"/>
    <mergeCell ref="J385:N389"/>
    <mergeCell ref="A370:A374"/>
    <mergeCell ref="O375:O379"/>
    <mergeCell ref="B380:B384"/>
    <mergeCell ref="J375:N379"/>
    <mergeCell ref="O360:O364"/>
    <mergeCell ref="O365:O369"/>
    <mergeCell ref="C365:C369"/>
    <mergeCell ref="J365:N369"/>
    <mergeCell ref="B375:B379"/>
    <mergeCell ref="J370:N374"/>
    <mergeCell ref="O370:O374"/>
    <mergeCell ref="C400:C404"/>
    <mergeCell ref="J400:N404"/>
    <mergeCell ref="A405:A409"/>
    <mergeCell ref="O380:O384"/>
    <mergeCell ref="O385:O389"/>
    <mergeCell ref="C360:C364"/>
    <mergeCell ref="A380:A384"/>
    <mergeCell ref="B385:B389"/>
    <mergeCell ref="C385:C389"/>
    <mergeCell ref="J380:N384"/>
    <mergeCell ref="C410:C414"/>
    <mergeCell ref="C405:C409"/>
    <mergeCell ref="J405:N409"/>
    <mergeCell ref="O390:O394"/>
    <mergeCell ref="A390:A394"/>
    <mergeCell ref="A395:A399"/>
    <mergeCell ref="B400:B404"/>
    <mergeCell ref="O395:O399"/>
    <mergeCell ref="B390:B394"/>
    <mergeCell ref="C390:C394"/>
    <mergeCell ref="A400:A404"/>
    <mergeCell ref="B405:B409"/>
    <mergeCell ref="C415:C419"/>
    <mergeCell ref="J415:N419"/>
    <mergeCell ref="B410:B414"/>
    <mergeCell ref="J410:N414"/>
    <mergeCell ref="O410:O414"/>
    <mergeCell ref="A410:A414"/>
    <mergeCell ref="O405:O409"/>
    <mergeCell ref="A415:A419"/>
    <mergeCell ref="B415:B419"/>
    <mergeCell ref="O400:O404"/>
    <mergeCell ref="A440:A444"/>
    <mergeCell ref="J445:N449"/>
    <mergeCell ref="C420:C424"/>
    <mergeCell ref="J420:N424"/>
    <mergeCell ref="O430:O434"/>
    <mergeCell ref="O435:O439"/>
    <mergeCell ref="O440:O444"/>
    <mergeCell ref="A445:A449"/>
    <mergeCell ref="O415:O419"/>
    <mergeCell ref="A475:A479"/>
    <mergeCell ref="O470:O474"/>
    <mergeCell ref="C475:C479"/>
    <mergeCell ref="B465:B469"/>
    <mergeCell ref="A310:A314"/>
    <mergeCell ref="J475:N479"/>
    <mergeCell ref="J310:N314"/>
    <mergeCell ref="A385:A389"/>
    <mergeCell ref="O420:O424"/>
    <mergeCell ref="B450:B454"/>
    <mergeCell ref="O460:O464"/>
    <mergeCell ref="B430:B434"/>
    <mergeCell ref="J430:N434"/>
    <mergeCell ref="B445:B449"/>
    <mergeCell ref="A430:A434"/>
    <mergeCell ref="A455:A459"/>
    <mergeCell ref="J460:N464"/>
    <mergeCell ref="J455:N459"/>
    <mergeCell ref="B460:B464"/>
    <mergeCell ref="O450:O454"/>
    <mergeCell ref="O455:O459"/>
    <mergeCell ref="A450:A454"/>
    <mergeCell ref="B455:B459"/>
    <mergeCell ref="A460:A464"/>
    <mergeCell ref="A435:A439"/>
    <mergeCell ref="B440:B444"/>
    <mergeCell ref="C460:C464"/>
    <mergeCell ref="J450:N454"/>
    <mergeCell ref="C445:C449"/>
    <mergeCell ref="O505:O509"/>
    <mergeCell ref="J490:N494"/>
    <mergeCell ref="O485:O489"/>
    <mergeCell ref="C500:C504"/>
    <mergeCell ref="J505:N509"/>
    <mergeCell ref="J500:N504"/>
    <mergeCell ref="C485:C489"/>
    <mergeCell ref="J485:N489"/>
    <mergeCell ref="J495:N499"/>
    <mergeCell ref="C490:C494"/>
    <mergeCell ref="B495:B499"/>
    <mergeCell ref="A490:A494"/>
    <mergeCell ref="A495:A499"/>
    <mergeCell ref="A485:A489"/>
    <mergeCell ref="C495:C499"/>
    <mergeCell ref="C505:C509"/>
    <mergeCell ref="A465:A469"/>
    <mergeCell ref="B470:B474"/>
    <mergeCell ref="C470:C474"/>
    <mergeCell ref="A540:A544"/>
    <mergeCell ref="B550:B554"/>
    <mergeCell ref="A530:A534"/>
    <mergeCell ref="B535:B539"/>
    <mergeCell ref="C550:C554"/>
    <mergeCell ref="A525:A529"/>
    <mergeCell ref="B530:B534"/>
    <mergeCell ref="C540:C544"/>
    <mergeCell ref="C530:C534"/>
    <mergeCell ref="C525:C529"/>
    <mergeCell ref="A545:A549"/>
    <mergeCell ref="B545:B549"/>
    <mergeCell ref="B575:B579"/>
    <mergeCell ref="A575:A579"/>
    <mergeCell ref="C575:C579"/>
    <mergeCell ref="A550:A554"/>
    <mergeCell ref="B555:B559"/>
    <mergeCell ref="C580:C584"/>
    <mergeCell ref="C555:C559"/>
    <mergeCell ref="B580:B584"/>
    <mergeCell ref="A555:A559"/>
    <mergeCell ref="B570:B574"/>
    <mergeCell ref="A580:A584"/>
    <mergeCell ref="A570:A574"/>
    <mergeCell ref="A565:A569"/>
    <mergeCell ref="B565:B569"/>
    <mergeCell ref="C565:C569"/>
    <mergeCell ref="A560:A564"/>
    <mergeCell ref="B560:B564"/>
    <mergeCell ref="O595:O599"/>
    <mergeCell ref="A590:A594"/>
    <mergeCell ref="B595:B599"/>
    <mergeCell ref="C595:C599"/>
    <mergeCell ref="A585:A589"/>
    <mergeCell ref="B590:B594"/>
    <mergeCell ref="C590:C594"/>
    <mergeCell ref="J590:N594"/>
    <mergeCell ref="O590:O594"/>
    <mergeCell ref="A595:A599"/>
    <mergeCell ref="B585:B589"/>
    <mergeCell ref="C585:C589"/>
    <mergeCell ref="O585:O589"/>
    <mergeCell ref="J585:N589"/>
    <mergeCell ref="J595:N599"/>
    <mergeCell ref="A520:A524"/>
    <mergeCell ref="B525:B529"/>
    <mergeCell ref="A510:A514"/>
    <mergeCell ref="B515:B519"/>
    <mergeCell ref="A500:A504"/>
    <mergeCell ref="B505:B509"/>
    <mergeCell ref="A505:A509"/>
    <mergeCell ref="B510:B514"/>
    <mergeCell ref="B500:B504"/>
    <mergeCell ref="B520:B524"/>
    <mergeCell ref="A515:A519"/>
    <mergeCell ref="A480:A484"/>
    <mergeCell ref="J425:N429"/>
    <mergeCell ref="O530:O534"/>
    <mergeCell ref="J525:N529"/>
    <mergeCell ref="C520:C524"/>
    <mergeCell ref="O510:O514"/>
    <mergeCell ref="J555:N559"/>
    <mergeCell ref="O555:O559"/>
    <mergeCell ref="O515:O519"/>
    <mergeCell ref="O520:O524"/>
    <mergeCell ref="O525:O529"/>
    <mergeCell ref="C545:C549"/>
    <mergeCell ref="J550:N554"/>
    <mergeCell ref="O550:O554"/>
    <mergeCell ref="J530:N534"/>
    <mergeCell ref="J520:N524"/>
    <mergeCell ref="O425:O429"/>
    <mergeCell ref="C450:C454"/>
    <mergeCell ref="C425:C429"/>
    <mergeCell ref="A470:A474"/>
    <mergeCell ref="J510:N514"/>
    <mergeCell ref="O490:O494"/>
    <mergeCell ref="B490:B494"/>
    <mergeCell ref="O480:O484"/>
    <mergeCell ref="B480:B484"/>
    <mergeCell ref="B475:B479"/>
    <mergeCell ref="O465:O469"/>
    <mergeCell ref="O475:O479"/>
    <mergeCell ref="C455:C459"/>
    <mergeCell ref="O445:O449"/>
    <mergeCell ref="C535:C539"/>
    <mergeCell ref="J535:N539"/>
    <mergeCell ref="J390:N394"/>
    <mergeCell ref="B395:B399"/>
    <mergeCell ref="C395:C399"/>
    <mergeCell ref="J395:N399"/>
    <mergeCell ref="J515:N519"/>
    <mergeCell ref="C440:C444"/>
    <mergeCell ref="J440:N444"/>
    <mergeCell ref="C435:C439"/>
    <mergeCell ref="B485:B489"/>
    <mergeCell ref="C465:C469"/>
    <mergeCell ref="J465:N469"/>
    <mergeCell ref="J470:N474"/>
    <mergeCell ref="C430:C434"/>
    <mergeCell ref="O580:O584"/>
    <mergeCell ref="O575:O579"/>
    <mergeCell ref="C480:C484"/>
    <mergeCell ref="J480:N484"/>
    <mergeCell ref="C570:C574"/>
    <mergeCell ref="J570:N574"/>
    <mergeCell ref="O570:O574"/>
    <mergeCell ref="C515:C519"/>
    <mergeCell ref="O495:O499"/>
    <mergeCell ref="O500:O504"/>
    <mergeCell ref="J575:N579"/>
    <mergeCell ref="J580:N584"/>
    <mergeCell ref="C510:C514"/>
    <mergeCell ref="O535:O539"/>
    <mergeCell ref="J540:N544"/>
    <mergeCell ref="J565:N569"/>
    <mergeCell ref="O565:O569"/>
  </mergeCells>
  <pageMargins left="0.78740157480314965" right="0.19685039370078741" top="0.59055118110236227" bottom="0.39370078740157483" header="0.59055118110236227" footer="0.51181102362204722"/>
  <pageSetup paperSize="9" scale="56" fitToHeight="3" orientation="landscape" r:id="rId1"/>
  <headerFooter differentFirst="1" alignWithMargins="0">
    <oddHeader>&amp;C&amp;P</oddHeader>
  </headerFooter>
  <rowBreaks count="16" manualBreakCount="16">
    <brk id="44" max="14" man="1"/>
    <brk id="74" max="14" man="1"/>
    <brk id="99" max="14" man="1"/>
    <brk id="134" max="14" man="1"/>
    <brk id="169" max="14" man="1"/>
    <brk id="204" max="14" man="1"/>
    <brk id="234" max="14" man="1"/>
    <brk id="269" max="14" man="1"/>
    <brk id="299" max="14" man="1"/>
    <brk id="334" max="14" man="1"/>
    <brk id="374" max="14" man="1"/>
    <brk id="414" max="14" man="1"/>
    <brk id="449" max="14" man="1"/>
    <brk id="484" max="14" man="1"/>
    <brk id="524" max="14" man="1"/>
    <brk id="56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План</vt:lpstr>
      <vt:lpstr>План!Заголовки_для_печати</vt:lpstr>
      <vt:lpstr>План!Область_печати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Инесса Мухай</dc:creator>
  <cp:lastModifiedBy>Сухова С.С.</cp:lastModifiedBy>
  <cp:lastPrinted>2020-12-21T14:22:31Z</cp:lastPrinted>
  <dcterms:created xsi:type="dcterms:W3CDTF">2016-06-10T07:42:38Z</dcterms:created>
  <dcterms:modified xsi:type="dcterms:W3CDTF">2020-12-29T11:17:18Z</dcterms:modified>
</cp:coreProperties>
</file>