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705" windowWidth="20730" windowHeight="11760"/>
  </bookViews>
  <sheets>
    <sheet name="11а" sheetId="1" r:id="rId1"/>
    <sheet name="11б. Отч ОКС" sheetId="2" r:id="rId2"/>
    <sheet name="11в. Отч пок" sheetId="3" r:id="rId3"/>
    <sheet name="11г. Отч НПА" sheetId="4" r:id="rId4"/>
    <sheet name="11д. Оц эф" sheetId="5" r:id="rId5"/>
    <sheet name="Лист1" sheetId="6" r:id="rId6"/>
  </sheets>
  <externalReferences>
    <externalReference r:id="rId7"/>
  </externalReferences>
  <definedNames>
    <definedName name="_xlnm.Print_Titles" localSheetId="2">'11в. Отч пок'!$5:$7</definedName>
    <definedName name="_xlnm.Print_Area" localSheetId="0">'11а'!$A$1:$M$504</definedName>
    <definedName name="_xlnm.Print_Area" localSheetId="1">'11б. Отч ОКС'!$A$1:$Q$21</definedName>
    <definedName name="_xlnm.Print_Area" localSheetId="2">'11в. Отч пок'!$A$1:$N$55</definedName>
    <definedName name="_xlnm.Print_Area" localSheetId="3">'11г. Отч НПА'!$A$1:$G$8</definedName>
    <definedName name="_xlnm.Print_Area" localSheetId="4">'11д. Оц эф'!$A$1:$H$15</definedName>
  </definedNames>
  <calcPr calcId="125725"/>
</workbook>
</file>

<file path=xl/calcChain.xml><?xml version="1.0" encoding="utf-8"?>
<calcChain xmlns="http://schemas.openxmlformats.org/spreadsheetml/2006/main">
  <c r="J19" i="1"/>
  <c r="J18"/>
  <c r="J17"/>
  <c r="J14"/>
  <c r="J9"/>
  <c r="J13"/>
  <c r="J24"/>
  <c r="J23"/>
  <c r="J22"/>
  <c r="J29"/>
  <c r="J28"/>
  <c r="J27"/>
  <c r="J31"/>
  <c r="J12" l="1"/>
  <c r="J21"/>
  <c r="J16"/>
  <c r="F22" l="1"/>
  <c r="D22"/>
  <c r="E22"/>
  <c r="F492"/>
  <c r="E492"/>
  <c r="D492"/>
  <c r="G492"/>
  <c r="G493"/>
  <c r="D292"/>
  <c r="G288"/>
  <c r="G287" s="1"/>
  <c r="F287"/>
  <c r="E287"/>
  <c r="D287"/>
  <c r="F282"/>
  <c r="G282" s="1"/>
  <c r="G283" s="1"/>
  <c r="E282"/>
  <c r="D282"/>
  <c r="J281"/>
  <c r="G281"/>
  <c r="F281"/>
  <c r="E281"/>
  <c r="E201" s="1"/>
  <c r="D281"/>
  <c r="G280"/>
  <c r="F280"/>
  <c r="E280"/>
  <c r="D280"/>
  <c r="G279"/>
  <c r="F279"/>
  <c r="E279"/>
  <c r="E277" s="1"/>
  <c r="D279"/>
  <c r="F278"/>
  <c r="F277" s="1"/>
  <c r="E278"/>
  <c r="D278"/>
  <c r="G278" s="1"/>
  <c r="G277" s="1"/>
  <c r="D272"/>
  <c r="G268"/>
  <c r="G267" s="1"/>
  <c r="F267"/>
  <c r="E267"/>
  <c r="D267"/>
  <c r="J266"/>
  <c r="F266"/>
  <c r="E266"/>
  <c r="D266"/>
  <c r="D262" s="1"/>
  <c r="F265"/>
  <c r="E265"/>
  <c r="D265"/>
  <c r="F264"/>
  <c r="F199" s="1"/>
  <c r="E264"/>
  <c r="D264"/>
  <c r="F263"/>
  <c r="E263"/>
  <c r="D263"/>
  <c r="G258"/>
  <c r="G257" s="1"/>
  <c r="F257"/>
  <c r="E257"/>
  <c r="D257"/>
  <c r="G253"/>
  <c r="G252" s="1"/>
  <c r="F252"/>
  <c r="E252"/>
  <c r="D252"/>
  <c r="G248"/>
  <c r="G247"/>
  <c r="F247"/>
  <c r="E247"/>
  <c r="D247"/>
  <c r="G243"/>
  <c r="G242" s="1"/>
  <c r="F242"/>
  <c r="E242"/>
  <c r="D242"/>
  <c r="J241"/>
  <c r="G241"/>
  <c r="F241"/>
  <c r="E241"/>
  <c r="D241"/>
  <c r="G240"/>
  <c r="F240"/>
  <c r="E240"/>
  <c r="D240"/>
  <c r="G239"/>
  <c r="F239"/>
  <c r="E239"/>
  <c r="D239"/>
  <c r="F238"/>
  <c r="E238"/>
  <c r="E237" s="1"/>
  <c r="D238"/>
  <c r="G238" s="1"/>
  <c r="F237"/>
  <c r="D232"/>
  <c r="D227"/>
  <c r="D222"/>
  <c r="D217"/>
  <c r="G212"/>
  <c r="F212"/>
  <c r="E212"/>
  <c r="D212"/>
  <c r="G207"/>
  <c r="F207"/>
  <c r="E207"/>
  <c r="D207"/>
  <c r="J206"/>
  <c r="F206"/>
  <c r="E206"/>
  <c r="D206"/>
  <c r="F205"/>
  <c r="E205"/>
  <c r="D205"/>
  <c r="F204"/>
  <c r="E204"/>
  <c r="D204"/>
  <c r="F203"/>
  <c r="E203"/>
  <c r="D203"/>
  <c r="E202"/>
  <c r="J201"/>
  <c r="F200"/>
  <c r="D200"/>
  <c r="F29"/>
  <c r="F27"/>
  <c r="E29"/>
  <c r="E27"/>
  <c r="D30"/>
  <c r="D29"/>
  <c r="D28"/>
  <c r="D27"/>
  <c r="F481"/>
  <c r="E482"/>
  <c r="J472"/>
  <c r="G471"/>
  <c r="F467"/>
  <c r="E467"/>
  <c r="D467"/>
  <c r="F466"/>
  <c r="E466"/>
  <c r="D466"/>
  <c r="F465"/>
  <c r="E465"/>
  <c r="D465"/>
  <c r="F464"/>
  <c r="E464"/>
  <c r="D464"/>
  <c r="F463"/>
  <c r="E463"/>
  <c r="D463"/>
  <c r="J462"/>
  <c r="J466" s="1"/>
  <c r="F457"/>
  <c r="E457"/>
  <c r="D457"/>
  <c r="F452"/>
  <c r="E452"/>
  <c r="D452"/>
  <c r="F447"/>
  <c r="E447"/>
  <c r="D447"/>
  <c r="F442"/>
  <c r="E442"/>
  <c r="D442"/>
  <c r="G441"/>
  <c r="G439"/>
  <c r="G438"/>
  <c r="F437"/>
  <c r="E437"/>
  <c r="D437"/>
  <c r="F436"/>
  <c r="E436"/>
  <c r="D436"/>
  <c r="F435"/>
  <c r="E435"/>
  <c r="D435"/>
  <c r="F434"/>
  <c r="E434"/>
  <c r="D434"/>
  <c r="F433"/>
  <c r="E433"/>
  <c r="D433"/>
  <c r="J432"/>
  <c r="J436" s="1"/>
  <c r="F427"/>
  <c r="E427"/>
  <c r="D427"/>
  <c r="F422"/>
  <c r="E422"/>
  <c r="D422"/>
  <c r="F417"/>
  <c r="E417"/>
  <c r="D417"/>
  <c r="F412"/>
  <c r="E412"/>
  <c r="D412"/>
  <c r="F406"/>
  <c r="E406"/>
  <c r="D406"/>
  <c r="F405"/>
  <c r="E405"/>
  <c r="D405"/>
  <c r="F404"/>
  <c r="E404"/>
  <c r="D404"/>
  <c r="F403"/>
  <c r="E403"/>
  <c r="D403"/>
  <c r="J402"/>
  <c r="J406" s="1"/>
  <c r="F397"/>
  <c r="E397"/>
  <c r="D397"/>
  <c r="F392"/>
  <c r="E392"/>
  <c r="D392"/>
  <c r="F387"/>
  <c r="E387"/>
  <c r="D387"/>
  <c r="F382"/>
  <c r="E382"/>
  <c r="D382"/>
  <c r="F377"/>
  <c r="E377"/>
  <c r="D377"/>
  <c r="F376"/>
  <c r="E376"/>
  <c r="D376"/>
  <c r="F375"/>
  <c r="E375"/>
  <c r="D375"/>
  <c r="F374"/>
  <c r="E374"/>
  <c r="D374"/>
  <c r="F373"/>
  <c r="E373"/>
  <c r="D373"/>
  <c r="J372"/>
  <c r="J376" s="1"/>
  <c r="F367"/>
  <c r="E367"/>
  <c r="D367"/>
  <c r="G363"/>
  <c r="F362"/>
  <c r="E362"/>
  <c r="D362"/>
  <c r="F361"/>
  <c r="E361"/>
  <c r="D361"/>
  <c r="F360"/>
  <c r="E360"/>
  <c r="D360"/>
  <c r="F359"/>
  <c r="E359"/>
  <c r="D359"/>
  <c r="F358"/>
  <c r="E358"/>
  <c r="D358"/>
  <c r="J357"/>
  <c r="F352"/>
  <c r="E352"/>
  <c r="D352"/>
  <c r="F347"/>
  <c r="E347"/>
  <c r="D347"/>
  <c r="F342"/>
  <c r="E342"/>
  <c r="D342"/>
  <c r="F337"/>
  <c r="E337"/>
  <c r="D337"/>
  <c r="F332"/>
  <c r="E332"/>
  <c r="D332"/>
  <c r="F327"/>
  <c r="E327"/>
  <c r="D327"/>
  <c r="F322"/>
  <c r="E322"/>
  <c r="D322"/>
  <c r="F317"/>
  <c r="E317"/>
  <c r="D317"/>
  <c r="F312"/>
  <c r="E312"/>
  <c r="D312"/>
  <c r="G309"/>
  <c r="F307"/>
  <c r="E307"/>
  <c r="D307"/>
  <c r="F306"/>
  <c r="E306"/>
  <c r="D306"/>
  <c r="F305"/>
  <c r="E305"/>
  <c r="D305"/>
  <c r="F304"/>
  <c r="E304"/>
  <c r="D304"/>
  <c r="F303"/>
  <c r="E303"/>
  <c r="D303"/>
  <c r="J302"/>
  <c r="J306" s="1"/>
  <c r="J300"/>
  <c r="J299"/>
  <c r="J298"/>
  <c r="J478"/>
  <c r="J7" s="1"/>
  <c r="J479"/>
  <c r="J8" s="1"/>
  <c r="J6" s="1"/>
  <c r="J480"/>
  <c r="J482"/>
  <c r="J486" s="1"/>
  <c r="J487"/>
  <c r="J491" s="1"/>
  <c r="D488"/>
  <c r="D478" s="1"/>
  <c r="E488"/>
  <c r="E478" s="1"/>
  <c r="F488"/>
  <c r="F478" s="1"/>
  <c r="G488"/>
  <c r="D489"/>
  <c r="D484" s="1"/>
  <c r="E489"/>
  <c r="E479" s="1"/>
  <c r="F489"/>
  <c r="F479" s="1"/>
  <c r="G489"/>
  <c r="D490"/>
  <c r="D485" s="1"/>
  <c r="E490"/>
  <c r="E480" s="1"/>
  <c r="F490"/>
  <c r="F480" s="1"/>
  <c r="G490"/>
  <c r="D491"/>
  <c r="D486" s="1"/>
  <c r="E491"/>
  <c r="E481" s="1"/>
  <c r="F491"/>
  <c r="G491"/>
  <c r="F192"/>
  <c r="E192"/>
  <c r="D192"/>
  <c r="J191"/>
  <c r="J187"/>
  <c r="F187"/>
  <c r="E187"/>
  <c r="D187"/>
  <c r="F186"/>
  <c r="F181" s="1"/>
  <c r="E186"/>
  <c r="E30" s="1"/>
  <c r="D186"/>
  <c r="D182" s="1"/>
  <c r="F184"/>
  <c r="F182" s="1"/>
  <c r="E184"/>
  <c r="E28" s="1"/>
  <c r="F180"/>
  <c r="E180"/>
  <c r="D180"/>
  <c r="D179"/>
  <c r="F178"/>
  <c r="E178"/>
  <c r="D178"/>
  <c r="J177"/>
  <c r="J181" s="1"/>
  <c r="G173"/>
  <c r="F172"/>
  <c r="E172"/>
  <c r="D172"/>
  <c r="G171"/>
  <c r="G169"/>
  <c r="G168"/>
  <c r="F167"/>
  <c r="E167"/>
  <c r="D167"/>
  <c r="F166"/>
  <c r="D166"/>
  <c r="F165"/>
  <c r="F160" s="1"/>
  <c r="E165"/>
  <c r="D165"/>
  <c r="F164"/>
  <c r="E164"/>
  <c r="D164"/>
  <c r="D159" s="1"/>
  <c r="F163"/>
  <c r="E163"/>
  <c r="D163"/>
  <c r="J162"/>
  <c r="J166" s="1"/>
  <c r="J159"/>
  <c r="J33" s="1"/>
  <c r="J158"/>
  <c r="J32" s="1"/>
  <c r="G154"/>
  <c r="G153"/>
  <c r="F152"/>
  <c r="E152"/>
  <c r="D152"/>
  <c r="G148"/>
  <c r="F147"/>
  <c r="E147"/>
  <c r="D147"/>
  <c r="G144"/>
  <c r="G143"/>
  <c r="F142"/>
  <c r="E142"/>
  <c r="D142"/>
  <c r="F139"/>
  <c r="E139"/>
  <c r="D139"/>
  <c r="F138"/>
  <c r="E138"/>
  <c r="D138"/>
  <c r="J137"/>
  <c r="J141" s="1"/>
  <c r="D137"/>
  <c r="G133"/>
  <c r="F132"/>
  <c r="E132"/>
  <c r="D132"/>
  <c r="G132" s="1"/>
  <c r="F128"/>
  <c r="F127" s="1"/>
  <c r="E127"/>
  <c r="D127"/>
  <c r="G126"/>
  <c r="F124"/>
  <c r="G124" s="1"/>
  <c r="F123"/>
  <c r="E122"/>
  <c r="D122"/>
  <c r="G121"/>
  <c r="F118"/>
  <c r="F117" s="1"/>
  <c r="E117"/>
  <c r="D117"/>
  <c r="J116"/>
  <c r="F116"/>
  <c r="E116"/>
  <c r="D116"/>
  <c r="F115"/>
  <c r="E115"/>
  <c r="D115"/>
  <c r="E114"/>
  <c r="D114"/>
  <c r="E113"/>
  <c r="D113"/>
  <c r="F111"/>
  <c r="F110"/>
  <c r="F109"/>
  <c r="G108"/>
  <c r="E107"/>
  <c r="F107" s="1"/>
  <c r="D107"/>
  <c r="F106"/>
  <c r="F105"/>
  <c r="F104"/>
  <c r="F103"/>
  <c r="G103" s="1"/>
  <c r="E102"/>
  <c r="F102" s="1"/>
  <c r="D102"/>
  <c r="F101"/>
  <c r="F100"/>
  <c r="F99"/>
  <c r="F98"/>
  <c r="G98" s="1"/>
  <c r="E97"/>
  <c r="F97" s="1"/>
  <c r="D97"/>
  <c r="F96"/>
  <c r="F95"/>
  <c r="F94"/>
  <c r="F93"/>
  <c r="G93" s="1"/>
  <c r="E92"/>
  <c r="F92" s="1"/>
  <c r="D92"/>
  <c r="F91"/>
  <c r="F90"/>
  <c r="F89"/>
  <c r="G89" s="1"/>
  <c r="F88"/>
  <c r="G88" s="1"/>
  <c r="E87"/>
  <c r="F87" s="1"/>
  <c r="D87"/>
  <c r="F86"/>
  <c r="F85"/>
  <c r="F84"/>
  <c r="G84" s="1"/>
  <c r="G83"/>
  <c r="F83"/>
  <c r="F82"/>
  <c r="E82"/>
  <c r="D82"/>
  <c r="F81"/>
  <c r="F80"/>
  <c r="F79"/>
  <c r="F78"/>
  <c r="G78" s="1"/>
  <c r="G77" s="1"/>
  <c r="E77"/>
  <c r="D77"/>
  <c r="F76"/>
  <c r="F75"/>
  <c r="G74"/>
  <c r="G73"/>
  <c r="E72"/>
  <c r="D72"/>
  <c r="E71"/>
  <c r="D71"/>
  <c r="E70"/>
  <c r="D70"/>
  <c r="E69"/>
  <c r="D69"/>
  <c r="E68"/>
  <c r="D68"/>
  <c r="J67"/>
  <c r="J71" s="1"/>
  <c r="F66"/>
  <c r="F55" s="1"/>
  <c r="F65"/>
  <c r="F54" s="1"/>
  <c r="G64"/>
  <c r="G63"/>
  <c r="E62"/>
  <c r="F62" s="1"/>
  <c r="G62" s="1"/>
  <c r="D62"/>
  <c r="G58"/>
  <c r="G57"/>
  <c r="F56"/>
  <c r="E56"/>
  <c r="D56"/>
  <c r="E55"/>
  <c r="D55"/>
  <c r="E54"/>
  <c r="D54"/>
  <c r="F53"/>
  <c r="G53" s="1"/>
  <c r="E53"/>
  <c r="E33" s="1"/>
  <c r="D53"/>
  <c r="F52"/>
  <c r="E52"/>
  <c r="D52"/>
  <c r="J51"/>
  <c r="J55" s="1"/>
  <c r="G50"/>
  <c r="F47"/>
  <c r="F46" s="1"/>
  <c r="E46"/>
  <c r="D46"/>
  <c r="G42"/>
  <c r="F41"/>
  <c r="E41"/>
  <c r="D41"/>
  <c r="J40"/>
  <c r="F40"/>
  <c r="D40"/>
  <c r="D39"/>
  <c r="D38"/>
  <c r="E37"/>
  <c r="D37"/>
  <c r="J34"/>
  <c r="G46" l="1"/>
  <c r="D51"/>
  <c r="D160"/>
  <c r="D9"/>
  <c r="D199"/>
  <c r="G97"/>
  <c r="G128"/>
  <c r="F137"/>
  <c r="G152"/>
  <c r="F202"/>
  <c r="D202"/>
  <c r="G263"/>
  <c r="G262" s="1"/>
  <c r="D201"/>
  <c r="E198"/>
  <c r="D237"/>
  <c r="G237" s="1"/>
  <c r="E262"/>
  <c r="F201"/>
  <c r="G47"/>
  <c r="E51"/>
  <c r="G102"/>
  <c r="F122"/>
  <c r="G122" s="1"/>
  <c r="D198"/>
  <c r="E199"/>
  <c r="E200"/>
  <c r="D277"/>
  <c r="D197"/>
  <c r="F198"/>
  <c r="F262"/>
  <c r="D482"/>
  <c r="G167"/>
  <c r="F162"/>
  <c r="G162" s="1"/>
  <c r="E67"/>
  <c r="G123"/>
  <c r="G142"/>
  <c r="E179"/>
  <c r="E159" s="1"/>
  <c r="F30"/>
  <c r="E160"/>
  <c r="F179"/>
  <c r="F159" s="1"/>
  <c r="G159" s="1"/>
  <c r="G92"/>
  <c r="E181"/>
  <c r="E487"/>
  <c r="F37"/>
  <c r="G37" s="1"/>
  <c r="G56"/>
  <c r="D67"/>
  <c r="D112"/>
  <c r="E137"/>
  <c r="G163"/>
  <c r="D301"/>
  <c r="F372"/>
  <c r="D402"/>
  <c r="G437"/>
  <c r="F28"/>
  <c r="E34"/>
  <c r="G82"/>
  <c r="G52"/>
  <c r="F72"/>
  <c r="G72" s="1"/>
  <c r="G147"/>
  <c r="D162"/>
  <c r="E182"/>
  <c r="D479"/>
  <c r="D357"/>
  <c r="E299"/>
  <c r="E18" s="1"/>
  <c r="E26"/>
  <c r="E32"/>
  <c r="E7" s="1"/>
  <c r="F70"/>
  <c r="F34" s="1"/>
  <c r="J35"/>
  <c r="E158"/>
  <c r="E36"/>
  <c r="G87"/>
  <c r="E112"/>
  <c r="G116"/>
  <c r="G117"/>
  <c r="G127"/>
  <c r="G139"/>
  <c r="G164"/>
  <c r="G172"/>
  <c r="F300"/>
  <c r="F357"/>
  <c r="D300"/>
  <c r="E357"/>
  <c r="G362"/>
  <c r="E300"/>
  <c r="F301"/>
  <c r="D462"/>
  <c r="G107"/>
  <c r="F158"/>
  <c r="D35"/>
  <c r="F298"/>
  <c r="D32"/>
  <c r="D7" s="1"/>
  <c r="D34"/>
  <c r="G41"/>
  <c r="F69"/>
  <c r="D33"/>
  <c r="D18" s="1"/>
  <c r="G118"/>
  <c r="G138"/>
  <c r="J157"/>
  <c r="J161" s="1"/>
  <c r="E162"/>
  <c r="D158"/>
  <c r="F161"/>
  <c r="D487"/>
  <c r="D481"/>
  <c r="E302"/>
  <c r="F299"/>
  <c r="D302"/>
  <c r="G307"/>
  <c r="J297"/>
  <c r="J301" s="1"/>
  <c r="F51"/>
  <c r="G51" s="1"/>
  <c r="G69"/>
  <c r="D26"/>
  <c r="J26"/>
  <c r="J30" s="1"/>
  <c r="D36"/>
  <c r="F68"/>
  <c r="D181"/>
  <c r="D177" s="1"/>
  <c r="G487"/>
  <c r="E298"/>
  <c r="G40"/>
  <c r="F71"/>
  <c r="F35" s="1"/>
  <c r="F77"/>
  <c r="G137"/>
  <c r="E161"/>
  <c r="E10" s="1"/>
  <c r="G166"/>
  <c r="D480"/>
  <c r="G478"/>
  <c r="D298"/>
  <c r="F432"/>
  <c r="D299"/>
  <c r="E462"/>
  <c r="G466"/>
  <c r="F113"/>
  <c r="F114"/>
  <c r="G114" s="1"/>
  <c r="J477"/>
  <c r="J481" s="1"/>
  <c r="D432"/>
  <c r="E432"/>
  <c r="F462"/>
  <c r="G467"/>
  <c r="F487"/>
  <c r="F302"/>
  <c r="G304"/>
  <c r="G358"/>
  <c r="E402"/>
  <c r="F402"/>
  <c r="E372"/>
  <c r="D372"/>
  <c r="J361"/>
  <c r="E301"/>
  <c r="E20" s="1"/>
  <c r="G483"/>
  <c r="F482"/>
  <c r="G27"/>
  <c r="F177"/>
  <c r="F9" l="1"/>
  <c r="E9"/>
  <c r="F10"/>
  <c r="D10"/>
  <c r="D8"/>
  <c r="D477"/>
  <c r="E197"/>
  <c r="E8"/>
  <c r="F197"/>
  <c r="G197" s="1"/>
  <c r="G198"/>
  <c r="E297"/>
  <c r="F297"/>
  <c r="F36"/>
  <c r="G302"/>
  <c r="G357"/>
  <c r="F26"/>
  <c r="G26" s="1"/>
  <c r="G301"/>
  <c r="E177"/>
  <c r="E157"/>
  <c r="G35"/>
  <c r="F20"/>
  <c r="D31"/>
  <c r="D19"/>
  <c r="E31"/>
  <c r="E17"/>
  <c r="G298"/>
  <c r="D17"/>
  <c r="G158"/>
  <c r="D20"/>
  <c r="E19"/>
  <c r="F157"/>
  <c r="F19"/>
  <c r="E477"/>
  <c r="G462"/>
  <c r="F33"/>
  <c r="F8" s="1"/>
  <c r="G299"/>
  <c r="G113"/>
  <c r="F112"/>
  <c r="G112" s="1"/>
  <c r="F477"/>
  <c r="D297"/>
  <c r="G297" s="1"/>
  <c r="G36"/>
  <c r="F67"/>
  <c r="G67" s="1"/>
  <c r="G68"/>
  <c r="F32"/>
  <c r="F17" s="1"/>
  <c r="D161"/>
  <c r="G482"/>
  <c r="G477" l="1"/>
  <c r="F7"/>
  <c r="G33"/>
  <c r="F18"/>
  <c r="F31"/>
  <c r="G31" s="1"/>
  <c r="G32"/>
  <c r="D157"/>
  <c r="G157" s="1"/>
  <c r="G161"/>
  <c r="N42" i="3" l="1"/>
  <c r="M42"/>
  <c r="N33"/>
  <c r="M33"/>
  <c r="D10" i="5" s="1"/>
  <c r="N14" i="3"/>
  <c r="H12"/>
  <c r="J9" i="2"/>
  <c r="I14"/>
  <c r="I9" s="1"/>
  <c r="K14"/>
  <c r="K9" s="1"/>
  <c r="L19"/>
  <c r="L14" s="1"/>
  <c r="M14" i="3"/>
  <c r="D8" i="5" s="1"/>
  <c r="H16" i="2"/>
  <c r="E8" i="5"/>
  <c r="F11"/>
  <c r="E11"/>
  <c r="D11"/>
  <c r="F10"/>
  <c r="I52" i="3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1"/>
  <c r="H41"/>
  <c r="I40"/>
  <c r="H40"/>
  <c r="I39"/>
  <c r="H39"/>
  <c r="I38"/>
  <c r="H38"/>
  <c r="I36"/>
  <c r="H36"/>
  <c r="I34"/>
  <c r="H34"/>
  <c r="I32"/>
  <c r="H32"/>
  <c r="I31"/>
  <c r="H31"/>
  <c r="I30"/>
  <c r="H30"/>
  <c r="I29"/>
  <c r="H29"/>
  <c r="N28"/>
  <c r="E9" i="5" s="1"/>
  <c r="M28" i="3"/>
  <c r="D9" i="5" s="1"/>
  <c r="H27" i="3"/>
  <c r="I26"/>
  <c r="H26"/>
  <c r="I25"/>
  <c r="H25"/>
  <c r="I24"/>
  <c r="H24"/>
  <c r="I23"/>
  <c r="H23"/>
  <c r="I22"/>
  <c r="H22"/>
  <c r="I21"/>
  <c r="H21"/>
  <c r="I20"/>
  <c r="H20"/>
  <c r="I19"/>
  <c r="H19"/>
  <c r="H18"/>
  <c r="I17"/>
  <c r="H17"/>
  <c r="I16"/>
  <c r="H16"/>
  <c r="I15"/>
  <c r="H15"/>
  <c r="I13"/>
  <c r="H13"/>
  <c r="I12"/>
  <c r="M11"/>
  <c r="I10"/>
  <c r="N10" s="1"/>
  <c r="H10"/>
  <c r="M10" s="1"/>
  <c r="I9"/>
  <c r="N9" s="1"/>
  <c r="H9"/>
  <c r="M9" s="1"/>
  <c r="M8" s="1"/>
  <c r="N16" i="2"/>
  <c r="M16"/>
  <c r="L16"/>
  <c r="K16"/>
  <c r="I16"/>
  <c r="M15"/>
  <c r="M10" s="1"/>
  <c r="L15"/>
  <c r="L10" s="1"/>
  <c r="K15"/>
  <c r="K10" s="1"/>
  <c r="J15"/>
  <c r="J10" s="1"/>
  <c r="I15"/>
  <c r="M13"/>
  <c r="M8" s="1"/>
  <c r="L13"/>
  <c r="L8" s="1"/>
  <c r="K13"/>
  <c r="K8" s="1"/>
  <c r="J13"/>
  <c r="I13"/>
  <c r="M12"/>
  <c r="M7" s="1"/>
  <c r="L12"/>
  <c r="L7" s="1"/>
  <c r="K12"/>
  <c r="J12"/>
  <c r="I12"/>
  <c r="J8"/>
  <c r="F25" i="1"/>
  <c r="D25"/>
  <c r="D15" s="1"/>
  <c r="F24"/>
  <c r="F14" s="1"/>
  <c r="E24"/>
  <c r="E14" s="1"/>
  <c r="D24"/>
  <c r="D14" s="1"/>
  <c r="F23"/>
  <c r="F13" s="1"/>
  <c r="E23"/>
  <c r="E13" s="1"/>
  <c r="D23"/>
  <c r="D13" s="1"/>
  <c r="G15" l="1"/>
  <c r="F15"/>
  <c r="G13"/>
  <c r="E25"/>
  <c r="E15" s="1"/>
  <c r="D12"/>
  <c r="G11" i="5"/>
  <c r="J11" i="2"/>
  <c r="H13"/>
  <c r="H8" s="1"/>
  <c r="N8" i="3"/>
  <c r="E7" i="5" s="1"/>
  <c r="E10"/>
  <c r="G10" s="1"/>
  <c r="L11" i="2"/>
  <c r="L9"/>
  <c r="L6" s="1"/>
  <c r="H15"/>
  <c r="H10" s="1"/>
  <c r="J25" i="1"/>
  <c r="I11" i="2"/>
  <c r="H12"/>
  <c r="H7" s="1"/>
  <c r="K11"/>
  <c r="F12" i="1"/>
  <c r="D7" i="5"/>
  <c r="K7" i="2"/>
  <c r="K6" s="1"/>
  <c r="I8"/>
  <c r="F8" i="5"/>
  <c r="G8" s="1"/>
  <c r="F9"/>
  <c r="G9" s="1"/>
  <c r="J7" i="2"/>
  <c r="J6" s="1"/>
  <c r="I10"/>
  <c r="I7"/>
  <c r="M14"/>
  <c r="E12" i="1" l="1"/>
  <c r="E11" s="1"/>
  <c r="J11"/>
  <c r="G12"/>
  <c r="F11"/>
  <c r="D21"/>
  <c r="D11"/>
  <c r="G22"/>
  <c r="E21"/>
  <c r="F21"/>
  <c r="J20"/>
  <c r="H11" i="2"/>
  <c r="M11"/>
  <c r="M9"/>
  <c r="M6" s="1"/>
  <c r="I6"/>
  <c r="G21" i="1" l="1"/>
  <c r="G11"/>
  <c r="J15"/>
  <c r="E16"/>
  <c r="G20"/>
  <c r="G10"/>
  <c r="D16"/>
  <c r="D6"/>
  <c r="J10"/>
  <c r="F7" i="5" s="1"/>
  <c r="G7" s="1"/>
  <c r="E6" i="1"/>
  <c r="G18" l="1"/>
  <c r="G8"/>
  <c r="F16"/>
  <c r="G16" s="1"/>
  <c r="G17"/>
  <c r="F6" l="1"/>
  <c r="G6" s="1"/>
  <c r="G7"/>
</calcChain>
</file>

<file path=xl/comments1.xml><?xml version="1.0" encoding="utf-8"?>
<comments xmlns="http://schemas.openxmlformats.org/spreadsheetml/2006/main">
  <authors>
    <author>Тынянова О.Н.</author>
  </authors>
  <commentList>
    <comment ref="K9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Указать конкретнее меры, какая конкретно работа</t>
        </r>
      </text>
    </commen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Указать меры. Может, какого-то рода информирование можно прописать здесь?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Указать конкретнее меры, какая конкретно работа</t>
        </r>
      </text>
    </comment>
    <comment ref="K20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Указать конкретнее меры, какая конкретно работа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Не совсем понятно почему дефицит фин средств и в скобках пишем про кадры и базу) Может, здесь через запятую нужно?</t>
        </r>
      </text>
    </comment>
    <comment ref="J24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В одном случае племенное,  а в другом молочное? Какое все-таки имеется ввиду?</t>
        </r>
      </text>
    </comment>
    <comment ref="K24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Статуса какого? Конкректнее указать</t>
        </r>
      </text>
    </comment>
    <comment ref="J41" authorId="0">
      <text>
        <r>
          <rPr>
            <b/>
            <sz val="9"/>
            <color indexed="81"/>
            <rFont val="Tahoma"/>
            <family val="2"/>
            <charset val="204"/>
          </rPr>
          <t>Тынянова О.Н.:</t>
        </r>
        <r>
          <rPr>
            <sz val="9"/>
            <color indexed="81"/>
            <rFont val="Tahoma"/>
            <family val="2"/>
            <charset val="204"/>
          </rPr>
          <t xml:space="preserve">
А что делалалось во втором квартале? Дополнить</t>
        </r>
      </text>
    </comment>
  </commentList>
</comments>
</file>

<file path=xl/sharedStrings.xml><?xml version="1.0" encoding="utf-8"?>
<sst xmlns="http://schemas.openxmlformats.org/spreadsheetml/2006/main" count="1583" uniqueCount="621">
  <si>
    <t>Таблица 11а</t>
  </si>
  <si>
    <t xml:space="preserve"> № п/п</t>
  </si>
  <si>
    <t>Государственная программа, подпрограмма, основное мероприятие, мероприятие</t>
  </si>
  <si>
    <t>Объемы и источники финансирования (тыс. руб.)</t>
  </si>
  <si>
    <t>Соисполнители, участники, исполнители</t>
  </si>
  <si>
    <t>Код ГРБС</t>
  </si>
  <si>
    <t>Кассовое исполнение ГРБС</t>
  </si>
  <si>
    <t>Фактическое исполнение**</t>
  </si>
  <si>
    <t>Фактические результаты реализации (краткая характеристика) мероприятий</t>
  </si>
  <si>
    <t xml:space="preserve">Государственная программа «Развитие рыбного и сельского хозяйства, и регулирование рынков сельскохозяйственной продукции, сырья и продовольствия»
</t>
  </si>
  <si>
    <t>Всего</t>
  </si>
  <si>
    <t>Количество мероприятий, всего, в т.ч.****:</t>
  </si>
  <si>
    <t>ОБ</t>
  </si>
  <si>
    <t>Выполнены в полном объеме</t>
  </si>
  <si>
    <t>ФБ</t>
  </si>
  <si>
    <t>Выполнены частично</t>
  </si>
  <si>
    <t>МБ</t>
  </si>
  <si>
    <t>Не выполнены</t>
  </si>
  <si>
    <t>ВБС</t>
  </si>
  <si>
    <t>Степень выполнения мероприятий</t>
  </si>
  <si>
    <t>Государственная программа «Развитие рыбного и сельского хозяйства, и регулирование рынков сельскохозяйственной продукции, сырья и продовольствия»
По ИОГВ</t>
  </si>
  <si>
    <t>Комитет по ветеринарии МО</t>
  </si>
  <si>
    <t>1.</t>
  </si>
  <si>
    <t xml:space="preserve">Подпрограмма 1 "Развитие агропромышленного комплекса"
</t>
  </si>
  <si>
    <t>1.1.</t>
  </si>
  <si>
    <t xml:space="preserve">Основное мероприятие. 1. Модернизация производства в агропромышленном комплексе
</t>
  </si>
  <si>
    <t>1.1.1.</t>
  </si>
  <si>
    <t>Субсидия на возмещение части затрат производителям пищевой  и перерабатывающей промышленности на обновление и реконструкцию основных фондов</t>
  </si>
  <si>
    <t>Обеспечение реализации ржано-пшеничного хлеба и хлеба первого сорта по фиксированным отпускным и потребительским ценам</t>
  </si>
  <si>
    <t>частично</t>
  </si>
  <si>
    <t>1.1.2.</t>
  </si>
  <si>
    <t>Субсидия на возмещение части затрат на приобретение тракторов и кормоуборочных комбайнов (самоходных и прицепных), почвообрабатывающей и кормозаготовительной техники,  а также техники и оборудования для животноводства</t>
  </si>
  <si>
    <t>Стимулирование обновления сельскохозяйственными товаропроизводителями парка техники и оборудования. Приобретение не менее 3-х единиц техники и (или) оборудовани я ежегодно.</t>
  </si>
  <si>
    <t>да</t>
  </si>
  <si>
    <t>1.2.</t>
  </si>
  <si>
    <t xml:space="preserve">Основное мероприятие 2. Развитие растениеводства (кормопроизводства)
</t>
  </si>
  <si>
    <t>1.2.1.</t>
  </si>
  <si>
    <t>Субсидия на поддержку производства кормовых культур в районах Крайнего Севера и приравненных к ним местностях в виде возмещения затрат на приобретение семян с учетом доставки в районы крайнего Севера и приравненые к ним местности (софинансируемая из федерального бюджета)</t>
  </si>
  <si>
    <t xml:space="preserve">Поддержка производства кормовых культур по перечню, утверждаемому приказом МРСХ МО
 </t>
  </si>
  <si>
    <t>1.2.4.</t>
  </si>
  <si>
    <t>Субсидия на оказание несвязанной поддержки сельскохозяйственным товаропроизводителям в области растениеводства (софинансируемая из федерального бюджета)</t>
  </si>
  <si>
    <t xml:space="preserve">Проведение комплекса посевных, уборочных работ </t>
  </si>
  <si>
    <t>1.3.</t>
  </si>
  <si>
    <t xml:space="preserve">Основное мероприятие 3. Развитие животноводства, переработки и реализации продукции животноводства 
</t>
  </si>
  <si>
    <t>1.3.1.</t>
  </si>
  <si>
    <t>Субсидия на развитие племенного животноводства</t>
  </si>
  <si>
    <t xml:space="preserve">Возмещение затрат по содержанию племенного маточного поголовья сельскохозяйственных животных
</t>
  </si>
  <si>
    <t>1.3.2.</t>
  </si>
  <si>
    <t>Субсидия на поддержку племенного скотоводства молочного направления организациям агропромышленного комплекса, включенным в государственный племенной регистр</t>
  </si>
  <si>
    <t xml:space="preserve">Субсидия выплчена только предприятию по племенному делу ООО "Гамета-Плем" по предоставленным документам. </t>
  </si>
  <si>
    <t>1.3.3.</t>
  </si>
  <si>
    <t>Субсидия на повышение продуктивности в молочном скотоводстве (софинансируемая часть из федерального бюджета)</t>
  </si>
  <si>
    <t>Обеспечение условий для производства молока в сельскохозяйственных организациях, крестьянских (фермерских) хозяйствах, у индивидуальных предпринимателей.</t>
  </si>
  <si>
    <t>1.3.5.</t>
  </si>
  <si>
    <t>Субсидия на поддержку северного оленеводства</t>
  </si>
  <si>
    <t>Ежегодное сохранение поголовья северных оленей в сельскохозяйственных организациях, КФХ и ИП на уровне не менее предыдущего периода</t>
  </si>
  <si>
    <t>1.3.6.</t>
  </si>
  <si>
    <t>Субсидия на продукцию животноводства сельскохозяйственным товаропроизводителям Мурманской области, за исключением крестьянских (фермерских) хозяйств, индивидуальных предпринимателей и граждан, ведущих личное подсобное хозяйство</t>
  </si>
  <si>
    <t>1.3.7.</t>
  </si>
  <si>
    <t>Субсидия сельскохозяйственным государственным областным (муниципальным) унитарным предприятиям на возмещение части затрат, связанных с приобретением кормов</t>
  </si>
  <si>
    <t xml:space="preserve">Сохранение поголовья коров в субсидируемых хозяйствах на уровне предыдущего периода </t>
  </si>
  <si>
    <t>1.3.8.</t>
  </si>
  <si>
    <t>Субсидия на поддержку звероводства</t>
  </si>
  <si>
    <t xml:space="preserve">Сохранение маточного поголовья пушных зверей в субсидируемых хозяйствах на уровне предыдущего периода, поголовье делового выхода молодняка пушных зверей не менее 1080 голов в год </t>
  </si>
  <si>
    <t>1.4.</t>
  </si>
  <si>
    <t xml:space="preserve">Основное мероприятие 4. Поддержка малых форм хозяйствования 
</t>
  </si>
  <si>
    <t>1.4.1.</t>
  </si>
  <si>
    <t>Субсидия на компенсацию части затрат на приобретение молодняка крупного рогатого скота для откорма</t>
  </si>
  <si>
    <t>Реализация мяса крупного рогатого скота малыми формами хозяйствования в количестве не менее 20 тонн ежегодно</t>
  </si>
  <si>
    <t>1.4.3.</t>
  </si>
  <si>
    <t>Гранты на создание и развитие крестьянских (фермерских) хозяйств и (или) единовременная помощь на бытовое обустройство</t>
  </si>
  <si>
    <t>Создание 3 единиц новых КФХ ежегодно</t>
  </si>
  <si>
    <t xml:space="preserve">Создано 2 КФХ. Главы хозяйств, получившие грант должны использовать его в течение 18 месяцев со дня поступления средств на его счет. </t>
  </si>
  <si>
    <t>1.4.4.</t>
  </si>
  <si>
    <t>Субсидия на продукцию животноводства сельскохозяйственным товаропроизводителям Мурманской области - крестьянским (фермерским) хозяйствам, индивидуальным предпринимателям</t>
  </si>
  <si>
    <t xml:space="preserve">Сохранение производства и реализации на территории Мурманской области субсидируемой продукции животноводства, в том числе молока в количестве не менее 1,3 тыс. тонн. </t>
  </si>
  <si>
    <t>1.4.5.</t>
  </si>
  <si>
    <t>Гранты на развитие семейных животноводческих ферм на базе крестьянских (фермерских) хозяйств</t>
  </si>
  <si>
    <t>Предоставление не менее 1 гранта ежегодно в целях создания семейных животноводческих ферм.</t>
  </si>
  <si>
    <t>1.5.</t>
  </si>
  <si>
    <t>Региональный проект "Создание системы поддержки фермеров и развитие сельской кооперации"</t>
  </si>
  <si>
    <t xml:space="preserve">Количество вовлеченных в субъекты малого и среднего предпринимательства , осуществляющих деятельность в сфере сельского хозяйства, в том числе за счет средств госу </t>
  </si>
  <si>
    <t>1.5.1.</t>
  </si>
  <si>
    <t xml:space="preserve">Субсидия на финансовое обеспечение
затрат, связанных с осуществлением  текущей  деятельности  центра компетенций в сфере сельскохозяйственной кооперации и поддержки фермеров Мурманской области  </t>
  </si>
  <si>
    <t>Количество вновь созданных субъектов МСП в сельском хозяйстве (КФХ). 2019 год - 2 единицы</t>
  </si>
  <si>
    <t>1.5.2.</t>
  </si>
  <si>
    <t>Субсидия на финансовое обеспечение
затрат, связанных с осуществлением  текущей  деятельности  центра компетенций в сфере сельскохозяйственной кооперации и поддержки фермеров Мурманской области  (несофинансироуемая часть)</t>
  </si>
  <si>
    <t>1.5.3.</t>
  </si>
  <si>
    <t>Грант "Агростартап"</t>
  </si>
  <si>
    <t>Количество работников, зарегистрированных в Пенсионном фонде РФ, ФСС РФ, принятых КФХ в году получения грантов «Агростартап». 2019 год - 4 человека</t>
  </si>
  <si>
    <t>2.</t>
  </si>
  <si>
    <t>МРСХ МО, Минстрой МО, Комитет по культуре и искусству МО,
администрации сельских муниципальных образований МО,
организации АПК</t>
  </si>
  <si>
    <t>Превышение фактических внебюджетных расходов над запланируемыми, связано с покупкой жилья большей стоимость. И вложением гражданами-участниками мероприятия больших собственных средств.</t>
  </si>
  <si>
    <t>2.1.</t>
  </si>
  <si>
    <t xml:space="preserve">Основное мероприятие 1. Улучшение жилищных условий граждан, проживающих в сельской местности
</t>
  </si>
  <si>
    <t>МРСХ МО,
администрации сельских муниципальных образований МО</t>
  </si>
  <si>
    <t>2.1.1.</t>
  </si>
  <si>
    <t>Ввод (приобретение) жилья для граждан, проживающих в сельской местности (софинансируемая часть)</t>
  </si>
  <si>
    <t>Количество  семей, улучшивших жилищные условия в рамках реализации мероприятий подпрограммы не менее 2-х ежегодно</t>
  </si>
  <si>
    <t>2.1.2.</t>
  </si>
  <si>
    <t>Ввод (приобретение) жилья для граждан, проживающих в сельской местности (несофинансируемая часть)</t>
  </si>
  <si>
    <t>2.3.</t>
  </si>
  <si>
    <t xml:space="preserve">Основное мероприятие 3. Обеспечение содействия  подготовке квалифицированных кадров для предприятий АПК региона.
</t>
  </si>
  <si>
    <t>2.3.1.</t>
  </si>
  <si>
    <t>Организация работы по направлению на обучение граждан в целях подготовки квалифицированных кадров для предприятий АПК региона</t>
  </si>
  <si>
    <t>Количество абитуриентов направленных на обучение от Мурманской области не мене 2-х человек ежегодно</t>
  </si>
  <si>
    <t>3.</t>
  </si>
  <si>
    <t>Подпрограмма 3 "Развитие государственной ветеринарной службы Мурманской области"</t>
  </si>
  <si>
    <t>3.1.</t>
  </si>
  <si>
    <t>3.1.1.</t>
  </si>
  <si>
    <t xml:space="preserve">Организация и проведение проверок по исполнению хозяйствующими субъектами требований ветеринарного законодательства  </t>
  </si>
  <si>
    <t>Пресечение и (или) устранение последствий выявленных нарушений требований  законодательства в области ветеринарии</t>
  </si>
  <si>
    <t>3.1.2.</t>
  </si>
  <si>
    <t>Регистрация и ведение реестра специалистов в области ветеринарии, занимающихся предпринимательской деятельностью на территории Мурманской области</t>
  </si>
  <si>
    <t>Регистрация в установленные сроки ветеринарных специалистов, осуществляющих предпринимательскую деятельность</t>
  </si>
  <si>
    <t>3.1.3.</t>
  </si>
  <si>
    <t>Проведение ветеринарно-санитарного обследования объектов, подконтрольных государственной ветеринарной службе Мурманской области</t>
  </si>
  <si>
    <t>Своевременное проведение ветеринарно-санитарных обследований подконтрольных объектов и выдача заключения об их соответствии (не менее 100 ед. в год)</t>
  </si>
  <si>
    <t>3.1.4.</t>
  </si>
  <si>
    <t>Выдача разрешения на вывоз (ввоз) за (в) пределы Мурманской области животных, продукции и грузов, подконтрольных государственной ветеринарной службе, в зависимости от эпизоотической обстановки в соответствии с законодательством Российской Федерации и законодательством Мурманской области в сфере ветеринарии</t>
  </si>
  <si>
    <t xml:space="preserve">Выдача или отказ в выдаче разрешений на вывоз (ввоз) за (в) пределы Мурманской области животных, продукции и грузов, подконтрольных государственной ветеринарной службе (не менее 200 ед. в год) </t>
  </si>
  <si>
    <t>3.1.5.</t>
  </si>
  <si>
    <t>Выдача заключения о соответствии (несоответствии) продукции, подконтрольной государственной ветеринарной службе Мурманской области, требованиям законодательства к ее качеству и безопасности</t>
  </si>
  <si>
    <t xml:space="preserve">Подготовка и выдача заключений о соответствии (несоответствии) продукции, подконтрольной государственной ветеринарной службе Мурманской области, требованиям законодательства к ее качеству и безопасности
 </t>
  </si>
  <si>
    <t>3.1.6.</t>
  </si>
  <si>
    <t>Согласование маршрута следования, остановок, перегрузок мест кормления (поения), условий провоза (перегона) животных при транзите их через территорию Мурманской области</t>
  </si>
  <si>
    <t>Своевременное согласование маршрута следования, остановок, перегрузок мест кормления (поения), условий провоза (перегона) животных при транзите их через территорию Мурманской области</t>
  </si>
  <si>
    <t>3.2.</t>
  </si>
  <si>
    <t>Основное мероприятие 2. Предупреждение и ликвидация болезней животных и проведение ветеринарно-санитарной экспертизы пищевых продуктов животного происхождения</t>
  </si>
  <si>
    <t>Комитет по ветеринарии МО, ГОБВУ</t>
  </si>
  <si>
    <t>3.2.1.</t>
  </si>
  <si>
    <t>Меры по предотвращению заноса и распространения АЧС на территории Мурманской области</t>
  </si>
  <si>
    <t>Благополучие территории Мурманской области по африканской чуме свиней</t>
  </si>
  <si>
    <t>3.2.2.</t>
  </si>
  <si>
    <t>Осуществление социальной поддержки ветеринарных специалистов, работающих в сельских населенных пунктах или поселках городского типа</t>
  </si>
  <si>
    <t>Предоставление социальной поддержки 
ветеринарным специалистам, работающим в сельских населенных пунктах или поселках городского типа (компенсация расходов по оплате коммунальных услуг)</t>
  </si>
  <si>
    <t>Осуществлена социальная поддержка 
11 ветеринарным специалистам, работающим в сельских населенных пунктах или поселках городского типа</t>
  </si>
  <si>
    <t>Выплаты (компенсация расходов по оплате коммунальных услуг) производятся согласно фактически представленным документам от работников учреждений</t>
  </si>
  <si>
    <t>3.2.3.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</si>
  <si>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</t>
  </si>
  <si>
    <t>Обеспечение своевременной оплаты расходов,
 связанных с оплатой проезда и провоза багажа к месту использования отпуска и обратно</t>
  </si>
  <si>
    <t>3.2.4.</t>
  </si>
  <si>
    <t>Субсидия на финансовое обеспечение выполнения государственного задания</t>
  </si>
  <si>
    <t>Проведение: плановых и вынужденных вакцинаций, диагностических и лабораторных исследований на особо опасные болезни животных (птиц) и болезни общие для человека и животных (птиц); ветеринарно-санитарных мероприятий; ветеринарно-санитарной экспертизы сырья и продукции животного происхождения на трихинеллез; учета и контроля за состоянием скотомогильников включая сибиреязвенные; государственного ветеринарного мониторинга остатков запрещенных и вредных веществ в организме живых животных и продуктах животного происхождения; ветеринарных обследований, связанных с содержанием животных; оформление ветеринарных сопроводительных документов.</t>
  </si>
  <si>
    <t>3.3.</t>
  </si>
  <si>
    <t>3.3.2.</t>
  </si>
  <si>
    <t>Приобретение препаратов, инвентаря, оборудования, автотранспорта для ветеринарных учреждений</t>
  </si>
  <si>
    <t>Создание необходимых условий для выполнения в полном объеме противоэпизоотических и ветеринарно-санитарных мероприятий</t>
  </si>
  <si>
    <t>3.3.4.</t>
  </si>
  <si>
    <t>Организация работы стационарных или мобильных ветеринарных пунктов в муниципальных образованиях</t>
  </si>
  <si>
    <t xml:space="preserve">Организация работы стационарных или мобильных ветеринарных пунктов, не менее чем в одном отдаленном муниципальном образовании 
</t>
  </si>
  <si>
    <t>Посредством мобильного ветеринарного пункта предоставлены ветеринарные услуги  в следующих отдаленных муниципальных образованиях: п.Видяево, Гаджиево, ЗАТО г. Островной, отд. 3 Североморск, поселки Коашва, Оленья Губа, Лиинахамари, Корзуново, Раякоский.</t>
  </si>
  <si>
    <t>3.4.</t>
  </si>
  <si>
    <t>Комитет по ветеринарии МО, ОМСУ</t>
  </si>
  <si>
    <t>3.4.1.</t>
  </si>
  <si>
    <t>3.4.2.</t>
  </si>
  <si>
    <t>3.4.3.</t>
  </si>
  <si>
    <t xml:space="preserve">Осуществление контроля за реализацией органами местного самоуправления переданных государственных полномочий по отлову и содержанию безнадзорных животных </t>
  </si>
  <si>
    <t>4.</t>
  </si>
  <si>
    <t>Подпрограмма 4 «Развитие рыбохозяйственного комплекса»</t>
  </si>
  <si>
    <t>4.1.</t>
  </si>
  <si>
    <t xml:space="preserve">Основное мероприятие 1. Организация рыболовства в прибрежной зоне и пресноводных объектах области </t>
  </si>
  <si>
    <t>4.1.1.</t>
  </si>
  <si>
    <t xml:space="preserve">Осуществление рыбохозяйственных мероприятий в целях сохранения водных биологических ресурсов </t>
  </si>
  <si>
    <t>Проведение очистки береговой полосы водных объектов рыбохозяйственного значения от мусора, протяженностью не менее 10 км в год</t>
  </si>
  <si>
    <t>нет</t>
  </si>
  <si>
    <t>МРСХ МО</t>
  </si>
  <si>
    <t>4.1.3.</t>
  </si>
  <si>
    <t>Осуществление организационного и технического обеспечения деятельности Комиссии по определению границ рыбопромысловых участков Мурманской области</t>
  </si>
  <si>
    <t>Подготовка информационных материалов, организация работы Комиссии по определению границ рыбопромысловых участков Мурманской области; проведение не менее 2 заседаний в год</t>
  </si>
  <si>
    <t>4.1.4.</t>
  </si>
  <si>
    <t>Согласование перечня рыбопромысловых участков Мурманской области и направление его на утверждение в Правительство Мурманской области</t>
  </si>
  <si>
    <t>Подготовка материалов по проектам границ рыбопромысловых участков, направление их на согласование в федеральный орган исполнительной власти в области рыболовства и подготовка по итогам согласования проекта нормативно-правового акта Правительства Мурманской области об утверждении границ рыбопромысловых участков</t>
  </si>
  <si>
    <t>4.1.5.</t>
  </si>
  <si>
    <t>Осуществление организационного и технического обеспечения деятельности Территориального рыбохозяйственного совета Мурманской области</t>
  </si>
  <si>
    <t>Обеспечение работы Территориального рыбохозяйственного совета Мурманской области; проведение не менее 1 заседания в год</t>
  </si>
  <si>
    <t>4.1.8.</t>
  </si>
  <si>
    <t>Выделение пользователям квот (объемов) водных биоресурсов для осуществления промышленного рыболовства в пресноводных объектах области</t>
  </si>
  <si>
    <t xml:space="preserve">Рассмотрение заявок пользователей на предоставление водных биоресурсов; выделение квот (объемов) добычи водных биоресурсов в объеме не менее 50 тонн </t>
  </si>
  <si>
    <t>4.1.9.</t>
  </si>
  <si>
    <t>4.1.10.</t>
  </si>
  <si>
    <t>Подготовка предложений по определению общих допустимых уловов применительно к квотам добычи водных биоресурсов</t>
  </si>
  <si>
    <t>Подготовка и направление в федеральный орган исполнительной власти в области рыболовства материалов и предложений по определению общих допустимых уловов применительно к квотам добычи водных биоресурсов</t>
  </si>
  <si>
    <t>4.1.11.</t>
  </si>
  <si>
    <t>Выделение пользователям квот (объемов) водных биоресурсов для осуществления любительского и спортивного рыболовства в пресноводных объектах области</t>
  </si>
  <si>
    <t>Рассмотрение заявок пользователей на предоставление водных биоресурсов; выделение квот (объемов) добычи водных биоресурсов в объеме не менее 30 тонн</t>
  </si>
  <si>
    <t>4.1.12.</t>
  </si>
  <si>
    <t>Осуществление организационного и технического обеспечения деятельности Комиссии по регулированию добычи анадромных видов рыб в Мурманской области</t>
  </si>
  <si>
    <t>Рассмотрение заявок, организация работы Комиссии по регулированию добычи анадромных видов рыб в Мурманской области;  проведение не менее 1 заседания в год; обеспечение распределения между пользователями квот добычи анадромных видов рыб в объеме не менее 80 тонн в год</t>
  </si>
  <si>
    <t>4.1.13.</t>
  </si>
  <si>
    <t>Распределение квот (объемов) добычи водных биоресурсов для осуществления рыболовства в целях обеспечения традиционного образа жизни и осуществления традиционной хозяйственной деятельности коренных малочисленных народов Севера (саами)</t>
  </si>
  <si>
    <t xml:space="preserve">Рассмотрение заявок на предоставление водных биоресурсов; выделение квот (объемов) добычи водных биоресурсов представителям саами в объеме не менее 375 тонн </t>
  </si>
  <si>
    <t>4.2.</t>
  </si>
  <si>
    <t>Основное мероприятие 2. Оказание государственной поддержки предприятиям региона, осуществляющим береговую переработку водных биоресурсов</t>
  </si>
  <si>
    <t>1.Число рыбоперерабатывающих организаций, получивших государственную финансовую поддержку
2. Объем введенных мощностей на объектах рыбопереработки, построенных (реконструированных, модернизированных) с государственной поддержкой</t>
  </si>
  <si>
    <t>4.2.1.</t>
  </si>
  <si>
    <t>Предоставление субсидии на возмещение части затрат на уплату процентов по кредитным договорам предприятиям, осуществляющим переработку водных биоресурсов или создание береговых производственных мощностей по переработке водных биоресурсов</t>
  </si>
  <si>
    <t xml:space="preserve">Предоставление государственной финансовой поддержки в форме субсидии не менее 3 береговым рыбоперерабатывающим предприятиям региона </t>
  </si>
  <si>
    <t>4.2.2.</t>
  </si>
  <si>
    <t>Осуществление проверки соблюдения рыбоперерабатывающими предприятиями  условий, целей и порядка предоставления субсидий на возмещение части затрат на уплату процентов по кредитам на закупку сырья и вспомогательных материалов</t>
  </si>
  <si>
    <t>Рассмотрение документов, предоставленных береговыми рыбоперерабатывающими предприятиями, на предмет соблюдения условий, целей и порядка субсидирования</t>
  </si>
  <si>
    <t>4.3.</t>
  </si>
  <si>
    <t>Основное мероприятие 3. 
Содействие в улучшении инвестиционного климата для субъектов рыбохозяйственного комплекса</t>
  </si>
  <si>
    <t>1. Объем введенных мощностей на объектах береговой рыбопереработки, построенных (реконструированных, модернизированных) с государственной поддержкой.
2. Объем введенных мощностей на объектах, реализуемых в рамках инвестиционных проектов, направленных на развитие товарной аквакультуры, построенных (реконструированных, модернизированных) с государственной поддержкой</t>
  </si>
  <si>
    <t>4.3.1.</t>
  </si>
  <si>
    <t xml:space="preserve">Обеспечение взаимодействия с федеральными органами государственной власти и рыбопромысловыми и рыбоперерабатывающими организациями по использованию механизмов государственной поддержки инвестиционной деятельности </t>
  </si>
  <si>
    <t>Методологическое и информационное содействие предприятиям рыбохозяйственного комплекса Мурманской области в реализации механизмов государственной поддержки, направленных на стимулирование инвестиций в рыбную отрасль</t>
  </si>
  <si>
    <t>4.3.2.</t>
  </si>
  <si>
    <t>Мониторинг реализации инвестиционных проектов по развитию рыбохозяйственного комплекса на территории Мурманской области</t>
  </si>
  <si>
    <t>Подготовка и предоставление в федеральный орган исполнительной власти в области рыболовства, органы исполнительной власти Мурманской области материалов о ходе реализации приоритетных инвестиционных проектов, направленных на развитие рыбохозяйственного комплекса региона</t>
  </si>
  <si>
    <t>4.3.3.</t>
  </si>
  <si>
    <t>Обеспечение взаимодействия с предприятиями рыбохозяйственного комплекса, использующими региональные налоговые льготы, для проведения оценки эффективности региональных налоговых льгот</t>
  </si>
  <si>
    <t>Доля организаций, предоставивших сведения для проведения оценки эффективности региональных налоговых льгот, в общем количестве организаций рыбохозяйственного комплекса, воспользовавшихся льготой, составит не менее 
60 %</t>
  </si>
  <si>
    <t>4.3.4.</t>
  </si>
  <si>
    <t>Обеспечение взаимодействия с предприятиями рыбохозяйственного комплекса для формирования прогноза потребности в кадрах в рыбной отрасли, в том числе для реализации инвестиционных проектов в рыбохозяйственном комплексе</t>
  </si>
  <si>
    <t>Формирование и направление в уполномоченные по вопросам образования и занятости населения органы государственной власти Мурманской области информации о планировании объемов подготовки рабочих и специалистов в образовательных организациях среднего и высшего профессионального образования по направлениям, соответствующим инвестиционным проектам организаций рыбохозяйственного комплекса Мурманской области</t>
  </si>
  <si>
    <t>4.3.6.</t>
  </si>
  <si>
    <t>Участие в организации ярморочно-выставочных мероприятий, конкурсов по различным направлениям деятельности предприятий рыбопромышленного комплекса, проводимых на территории Мурманской области и за ее пределами</t>
  </si>
  <si>
    <t>4.4.</t>
  </si>
  <si>
    <t>Основное мероприятие 4. Проведение мониторинга состояния рыбопромышленного комплекса</t>
  </si>
  <si>
    <t>4.4.1.</t>
  </si>
  <si>
    <t>Мониторинг цен производителей рыбной продукции Мурманской области</t>
  </si>
  <si>
    <t>Сбор данных о текущих ценах на рыбопродукцию для внесения в систему мониторинга и прогнозирования продовольственной безопасности Российской Федерации</t>
  </si>
  <si>
    <t xml:space="preserve">Осуществлялся сбор данных о текущих ценах на рыбопродукцию производителей Мурманской области, обеспечен ввод данных в систему мониторинга </t>
  </si>
  <si>
    <t>4.4.2.</t>
  </si>
  <si>
    <t xml:space="preserve">Мониторинг объектов производства (выращивания) и реализации продукции промышленного рыбоводства </t>
  </si>
  <si>
    <t>Ежеквартальный сбор сведений организаций аквакультуры и ввод сводной информации по региону в систему государственного информационного обеспечения в сфере сельского хозяйства в части рыбоводства</t>
  </si>
  <si>
    <t>4.4.3.</t>
  </si>
  <si>
    <t xml:space="preserve">Подготовка материалов для разработки среднесрочного и долгосрочного прогнозов социально-экономического развития региона в сфере рыбохозяйственного комплекса </t>
  </si>
  <si>
    <t xml:space="preserve">Своевременное представление в уполномоченный орган государственной власти Мурманской области в сфере прогнозирования обоснованных прогнозов развития рыбохозяйственного комплекса в соответствии с порядком, утвержденным Правительством Мурманской области </t>
  </si>
  <si>
    <t>4.4.4.</t>
  </si>
  <si>
    <t>Мониторинг реализации мероприятий, осуществляемых в рыбохозяйственном комплексе региона</t>
  </si>
  <si>
    <t>Подготовка и предоставление в установленные сроки  информации в федеральные и региональные органы государственной власти о реализации мероприятий в рыбохозяйственном комплексе Мурманской области</t>
  </si>
  <si>
    <t>Подготовлена и направлена информация о мероприятиях в сфере рыбохозяйственного комплекса в рамках реализации планов развития региона в Минэкономразвития МО, Минпромразвития МО, полномочному представителю Президента РФ в СЗФО, Росрыболовство</t>
  </si>
  <si>
    <t>4.4.5.</t>
  </si>
  <si>
    <t>Мониторинг социально-экономического положения градо- и поселкообразующих организаций рыбохозяйственного комплекса</t>
  </si>
  <si>
    <t>Ежеквартальный сбор, анализ и ввод в Информационно-аналитическую систему Мурманской области данных о социально-экономическом положении градо- и поселкообразующих организаций</t>
  </si>
  <si>
    <t>4.5.</t>
  </si>
  <si>
    <t>Основное мероприятие 5. Осуществление государственной поддержки субъектов аквакультуры</t>
  </si>
  <si>
    <t>4.5.1.</t>
  </si>
  <si>
    <t>Предоставление субсидии  сельскохозяйственным товаропроизводителям на возмещение части процентной ставки по кредитам, полученным в российских кредитных организациях, на развитие аквакультуры (рыбоводство)</t>
  </si>
  <si>
    <t xml:space="preserve">Предоставление государственной финансовой поддержки в форме субсидии не менее 2 предприятиям аквакультуры региона </t>
  </si>
  <si>
    <t>4.5.2.</t>
  </si>
  <si>
    <t>Осуществление проверки соблюдения условий, целей и порядка предоставления субсидий сельскохозяйственным товаропроизводителям на возмещение части процентной ставки по кредитам, полученным в российских кредитных организациях,  на развитие аквакультуры (рыбоводство)</t>
  </si>
  <si>
    <t xml:space="preserve">Рассмотрение документов, предоставленных предприятиями аквакультуры, на предмет соблюдения условий, целей и порядка субсидирования </t>
  </si>
  <si>
    <t>4.5.3.</t>
  </si>
  <si>
    <t>Осуществление организационного и технического обеспечения деятельности Комиссии по определению границ рыбоводных участков Мурманской области</t>
  </si>
  <si>
    <t>Прием и рассмотрение заявок, организация работы Комиссии по определению границ рыбоводных участков Мурманской области; проведение не менее 1 заседания в год</t>
  </si>
  <si>
    <t>4.5.4.</t>
  </si>
  <si>
    <t>Осуществление организационного и технического обеспечения деятельности рабочей группы по развитию аквакультуры Мурманской области</t>
  </si>
  <si>
    <t>Подготовка информационных и аналитических материалов, обеспечение взаимодействия с организациями аквакультуры по вопросам правоприменения в сфере рыбоводства, выработка решений по проблемным вопросам; проведение не менее 1 заседания в год</t>
  </si>
  <si>
    <t>4.6.</t>
  </si>
  <si>
    <t>Основное мероприятие 6. 
Осуществление мер по сохранению и пополнению запасов лососевых видов рыб</t>
  </si>
  <si>
    <t>4.6.1.</t>
  </si>
  <si>
    <t xml:space="preserve">Осуществление мероприятий по искусственному воспроизводству ценных видов водных биоресурсов </t>
  </si>
  <si>
    <t>Проведение работ по отсадке производителей водных биоресурсов, отбору половых продуктов, закладке икры, выращиванию молоди рыб и ее выпуску в естественные водоемы Мурманской области в количестве не менее 561,0 тыс. экз.</t>
  </si>
  <si>
    <t>4.7.</t>
  </si>
  <si>
    <t>Региональный проект «Экспорт продукции АПК»</t>
  </si>
  <si>
    <t>Объем экспорта рыбы и морепродуктов (в 2019 году - 1080 млн. долл. США)</t>
  </si>
  <si>
    <t>5.</t>
  </si>
  <si>
    <t>Подпрограмма 5 «Обеспечение реализации государственной  программы Мурманской области «Развитие рыбного и сельского хозяйства, регулирование рынков сельскохозяйственной продукции, сырья и продовольствия»</t>
  </si>
  <si>
    <t>5.1.</t>
  </si>
  <si>
    <t>Основное мероприятие 1. Обеспечение реализации государственных функций и предоставления государственных услуг в сфере рыбного, сельского хозяйства, пищевой и перерабатывающей промышленности, регулирования рынка сельскохозяйственной продукции, сырья и продовольствия</t>
  </si>
  <si>
    <t>5.2.</t>
  </si>
  <si>
    <t>Основное мероприятие 2. Обеспечение реализации государственных функций и оказания государственных услуг в сфере ветеринарии</t>
  </si>
  <si>
    <t>5.2.1.</t>
  </si>
  <si>
    <t>Обеспечение реализации государственных функций и предоставления государственных услуг Комитетом по ветеринарии Мурманской области</t>
  </si>
  <si>
    <t>Таблица № 11б</t>
  </si>
  <si>
    <t>Информация о ходе работ на объектах капитального строительства за 2019 год</t>
  </si>
  <si>
    <t>№ п/п</t>
  </si>
  <si>
    <t>Государственная программа, подпрограмма, объект капитального строительства*</t>
  </si>
  <si>
    <t>Соисполнитель (ГРБС), заказчик-застройщик</t>
  </si>
  <si>
    <t>Проектная мощность</t>
  </si>
  <si>
    <t>Сроки выполнения работ</t>
  </si>
  <si>
    <t>Общая стоимость объекта**, тыс. рублей</t>
  </si>
  <si>
    <t>Источник финансирования</t>
  </si>
  <si>
    <t>Кассовые расходы по состоянию на 01.01.2019, тыс. рублей</t>
  </si>
  <si>
    <t>Стоимость работ, выполненных по состоянию на 01.01.2019, тыс. рублей</t>
  </si>
  <si>
    <t>Предусмотрено программой на 2019 год**, тыс. рублей</t>
  </si>
  <si>
    <t>Кассовые расходы, тыс. рублей</t>
  </si>
  <si>
    <t>Выполнено за счет средств, предусмотренных на 2019 год, тыс. рублей</t>
  </si>
  <si>
    <t>Выполнено за счет средств, не использованных на 01.01.2019, тыс. рублей</t>
  </si>
  <si>
    <t xml:space="preserve">Степень выполнения***, % </t>
  </si>
  <si>
    <t>Техническая готовность объекта****, %</t>
  </si>
  <si>
    <t>Остаточная стоимость*****, тыс. рублей</t>
  </si>
  <si>
    <t xml:space="preserve">Краткая характеристика работ, выполненных за отчетный период, причины отставания </t>
  </si>
  <si>
    <t>Государственная программа 10 "Развитие рыбного и сельского хозяйства, регулирование рынков сельскохозяйственной продукции, сырья и продовольствия"</t>
  </si>
  <si>
    <t xml:space="preserve">ОБ </t>
  </si>
  <si>
    <t xml:space="preserve">ФБ </t>
  </si>
  <si>
    <t>Подпрограмма 2 «Устойчивое развитие сельских территорий Мурманской области»</t>
  </si>
  <si>
    <t>МРСХ МО, АСП Тулома Кольского района</t>
  </si>
  <si>
    <t xml:space="preserve">2017 (разработка ПСД), 2018 (получение положительного заключения государственной экспертизы), 2019 - 2020 (строительство)
</t>
  </si>
  <si>
    <t>Таблица № 11в</t>
  </si>
  <si>
    <t>Сведения о достижении значений показателей государственной программы в 2019 году*</t>
  </si>
  <si>
    <t>Государственная программа, подпрограмма, показатель</t>
  </si>
  <si>
    <t>Ед. изм.</t>
  </si>
  <si>
    <t>Направленность</t>
  </si>
  <si>
    <t>Значение показателя</t>
  </si>
  <si>
    <t>Степень достижения показателя (ДП)**</t>
  </si>
  <si>
    <t>Динамика значения показателя по сравнению с предшествующим годом (Дин)**</t>
  </si>
  <si>
    <t>Причины отклонения от плана и (или) отсутствия положительной динамики***</t>
  </si>
  <si>
    <t>Предлагаемые меры по улучшению значений показателя</t>
  </si>
  <si>
    <t>Соисполнитель, ответственный за выполнение показателя</t>
  </si>
  <si>
    <t>Степень достижения показателя для расчета К1****</t>
  </si>
  <si>
    <t>Динамика значения показателя для расчета К2****</t>
  </si>
  <si>
    <t>2018 год</t>
  </si>
  <si>
    <t>2019 год</t>
  </si>
  <si>
    <t>факт</t>
  </si>
  <si>
    <t>план</t>
  </si>
  <si>
    <t>Государственная программа Мурманской области "Государственная программа Мурманской области "Развитие рыбного и сельского хозяйства, регулирование рынков сельскохозяйственной продукции, сырья и продовольствия"</t>
  </si>
  <si>
    <t>-</t>
  </si>
  <si>
    <t>0.1</t>
  </si>
  <si>
    <t>Индекс производства продукции сельского хозяйства в хозяйствах всех категорий (в сопоставимых ценах)</t>
  </si>
  <si>
    <t>%</t>
  </si>
  <si>
    <t>ö</t>
  </si>
  <si>
    <t>Снижение динамики по сравнению с 2018 годом, а также невыполнение установленного плана связано с уменьшением производства молока в хозяйствах всех категорий, в связи с сокращением поголовья дойного стада ООО "Молочная ферма "Полярная звезда" и СХПК "Тундра"</t>
  </si>
  <si>
    <t>0.2</t>
  </si>
  <si>
    <t>Уровень участия муниципальных районов Мурманской области в реализации мероприятий по устойчивому развитию сельских территорий</t>
  </si>
  <si>
    <t>Участие в подпрограмме приняли только 3 муниципальных района Мурманской области из 7-ми. Поддержка в части предоставления жилья имеет заявительный характер и осуществляется в порядке очередности, утверждаемой муниципалитетами. В 2019 году в очередь по предоставлению жилья попали граждане только из 3-х муниципалитетов.</t>
  </si>
  <si>
    <t>0.3</t>
  </si>
  <si>
    <t>Количество случаев заболевания людей болезнями от продукции животного происхождения, подлежащей ветеринарно-санитарной экспертизе</t>
  </si>
  <si>
    <t>ед.</t>
  </si>
  <si>
    <t>ø</t>
  </si>
  <si>
    <t>−</t>
  </si>
  <si>
    <t>Комитет по ветеринарии Мурманской области</t>
  </si>
  <si>
    <t>0.4</t>
  </si>
  <si>
    <t>Объем производства филе рыбного мороженого предприятиями береговой переработки Мурманской области</t>
  </si>
  <si>
    <t>Тысяча тонн</t>
  </si>
  <si>
    <t xml:space="preserve">Создание новых береговых рыбоперерабатывающих мощностей, в том числе с господдержкой инвестдеятельности в форме предоставления дополнительных квот на добычу водных биоресурсов </t>
  </si>
  <si>
    <t>0.5</t>
  </si>
  <si>
    <t>Объем производства продукции товарной аквакультуры</t>
  </si>
  <si>
    <t>Значительный объем биомассы на начало отчетного года в связи с благоприятными погодными условиями для роста рыб, сложившимися в предшествующем году. Низкий уровень отхода (гибели) рыбы, сложившийся в рыбоводных хозяйствах</t>
  </si>
  <si>
    <t>Подпрограмма 1 «Подпрограмма 1 «Развитие агропромышленного комплекса»</t>
  </si>
  <si>
    <t xml:space="preserve">Среднемесячная заработная плата работников сельского хозяйства, работающих на предприятиях, являющихся получателями государственной поддержки (без субъектов малого предпринимательства)
</t>
  </si>
  <si>
    <t>рублей</t>
  </si>
  <si>
    <t>Увеличение МРОТ работникам Крайнего Севера</t>
  </si>
  <si>
    <t>Индекс производства продукции растениеводства (в сопоставимых ценах)</t>
  </si>
  <si>
    <t xml:space="preserve">Неблагоприятные климатические условия в отчетном году </t>
  </si>
  <si>
    <t>Рентабельность сельскохозяйственных организаций (с учетом субсидий)</t>
  </si>
  <si>
    <t>Доля самоходных транспортных средств (тракторы, автомобили) со сроком эксплуатации более 10 лет в структуре парка сельхозтехники</t>
  </si>
  <si>
    <t>Производство скота и птицы на убой в хозяйствах всех категорий (в живом весе)</t>
  </si>
  <si>
    <t>тыс. тонн</t>
  </si>
  <si>
    <t>1.6.</t>
  </si>
  <si>
    <t>Производство молока в сельскохозяйственных организациях, крестьянских (фермерских) хозяйствах, включая индивидуальных предпринимателей</t>
  </si>
  <si>
    <t>1.7.</t>
  </si>
  <si>
    <t>Посевная площадь кормовых культур по сельскохозяйственным организациям, крестьянским (фермерским) хозяйствам, включая индивидуальных предпринимателей, в районах Крайнего Севера и приравненных к ним местностях</t>
  </si>
  <si>
    <t>тыс. гектаров</t>
  </si>
  <si>
    <t>=</t>
  </si>
  <si>
    <t xml:space="preserve"> К сельхозтоваропроизводителям, не выполнившим показатели, предъявлены штрафные санкции. Ведется работа по устранению причин невыполнения показателя, а именно, ведется работа по увеличению государственной поддержки в части ставки субсидии на молоко, что позволит улучшить финансовое положение предприятий, субсидируется техника. Проводится разъяснительная работа с предприятиями.
</t>
  </si>
  <si>
    <t>1.8.</t>
  </si>
  <si>
    <t>Размер посевных площадей, занятых зерновыми, зернобобовыми и кормовыми сельскохозяйственными культурами</t>
  </si>
  <si>
    <t>В 2019 году обработана большая площадь посевных площадей, чем планировалось.</t>
  </si>
  <si>
    <t>1.9.</t>
  </si>
  <si>
    <t>Поголовье северных оленей в сельскохозяйственных организациях, крестьянских (фермерских) хозяйствах, включая индивидуальных предпринимателей</t>
  </si>
  <si>
    <t>тыс. голов</t>
  </si>
  <si>
    <t>1.10.</t>
  </si>
  <si>
    <t>Племенное условное маточное поголовье сельскохозяйственных животных</t>
  </si>
  <si>
    <t>1.12.</t>
  </si>
  <si>
    <t>Количество новых постоянных рабочих мест, созданных в крестьянских (фермерских) хозяйствах, осуществивших проекты создания и развития своих хозяйств с помощью средств государственной поддержки</t>
  </si>
  <si>
    <t>единиц</t>
  </si>
  <si>
    <t>Не освоен один грант на поддержку начинающих фермеров (основная причина не освоения средств грантовой поддержки является отсутствие заявителей, соответствующих критериям отбора)</t>
  </si>
  <si>
    <t xml:space="preserve">Создана АНО ЦК в рамках нацпроекта, работающая с личными подсобными хозяйствами и фермерами </t>
  </si>
  <si>
    <t>1.13.</t>
  </si>
  <si>
    <t>Прирост объема сельскохозяйственной продукции, произведенной индивидуальными предпринимателями и крестьянскими (фермерскими) хозяйствами, получившими средства государственной поддержки, к году, предшествующему году предоставления субсидии</t>
  </si>
  <si>
    <t>Низкая динамика значения показателя по сравнению с предшествующим годом в связи с некорректной методикой расчета значения показателя МСХ России за 2018 год</t>
  </si>
  <si>
    <t>методика расчета откорректирована</t>
  </si>
  <si>
    <t xml:space="preserve"> 1.14</t>
  </si>
  <si>
    <t>Количество вовлеченных в субъекты малого и среднего предпринимательства, осуществляющих деятельность в сфере сельского хозяйства, в том числе за счет средств государственной поддержки, в рамках федерального проекта "Система поддержки фермеров и развитие сельской кооперации"</t>
  </si>
  <si>
    <t xml:space="preserve"> -</t>
  </si>
  <si>
    <t>Подпрограмма 2 ««Устойчивое развитие сельских территорий Мурманской области» на 2014 - 2017 годы и на период до 2020 года»</t>
  </si>
  <si>
    <t>Ввод (приобретение) жилья для граждан, проживающих в сельской местности, в том числе для молодых семей и молодых специалистов</t>
  </si>
  <si>
    <t>кв. м.</t>
  </si>
  <si>
    <t xml:space="preserve">Увеличение значения показателя 2019 года связано с тем, что гражданами-участниками мероприятий приобреталось жилье меньшей стоимостью и большей площадью за счет вложения собственных средств (в 2 раза больше запланированных) </t>
  </si>
  <si>
    <t>2.2.</t>
  </si>
  <si>
    <t>Ввод (приобретение) жилья для молодых семей и молодых специалистов, проживающих в сельской местности</t>
  </si>
  <si>
    <t>Увеличение значения показателя 2019 года связано с тем, что гражданами-участниками мероприятий приобреталось жилье меньшей стоимостью и большей площадью за счет вложения собственных средств (в 2 раза больше запланированных)</t>
  </si>
  <si>
    <t>Прирост сельского населения, обеспеченного учреждениями культурно-досугового типа, к уровню 2016 года (нарастающим итогом)</t>
  </si>
  <si>
    <t>тыс. чел.</t>
  </si>
  <si>
    <t>2.5.</t>
  </si>
  <si>
    <t>Количество предприятий АПК, направивших специалистов на обучение</t>
  </si>
  <si>
    <t>Подпрограмма 3 «Развитие государственной ветеринарной службы Мурманской области»</t>
  </si>
  <si>
    <t>Доля устраненных нарушений ветеринарного законодательства в сфере предупреждения карантинных болезней и оборота продукции животного происхождения</t>
  </si>
  <si>
    <t>В 2019 году по выявленным нарушениям требований ветеринарного законодательства выдано 43 предприсания для устранения нарушений, 40 из которых на 01.01.2020 года выполнены, что сотавило 93%.</t>
  </si>
  <si>
    <t>В соответствии с изменениями ветеринарного законодательства с 01.01.2020 региональный государственный ветеринарный надзор осуществляется федеральными органами (Россельхознадзором), неисполненные в 2019 году  предписания переданы в ТУ Россельхознадзора по МО</t>
  </si>
  <si>
    <t>Количество случаев возникновения очагов особо опасных болезней животных</t>
  </si>
  <si>
    <t>Доля выявленной некачественной и опасной пищевой продукции животного происхождения при проведении ветеринарно-санитарной экспертизы</t>
  </si>
  <si>
    <t>В 2019 году ветеринарно-санитарной экспертизе подвергнуто 596 516,518 т поступившей в регион пищевой продукции животного происхождения, из которой выявлено 357,575 т некачественной и опасной, что сотавило 0,06%. Необходимо отметить ежегодное увеличение в регионе оборота пищевой продукции животного происхождения.</t>
  </si>
  <si>
    <t>Темп роста/снижения числа случаев возникновения очагов заразных болезней животных (к предыдущему году)</t>
  </si>
  <si>
    <t xml:space="preserve">В 2019 году выявлен 1 случай возникновения в ЛПХ пастереллеза крупного рогатого скота из-за нарушений требований ветеринарно-санитарных правил содержания свиней (в 2018 году - 1 случай) . </t>
  </si>
  <si>
    <t>3.5.</t>
  </si>
  <si>
    <t>Доля зданий, подлежащих текущему или капитальному ремонту, в общем количестве зданий государственной ветеринарной службы</t>
  </si>
  <si>
    <t>Из 37 зданий требуется  ремонт 2 зданий: ветеринарного пункта (г. Мурманск, ул. Марата 17), Полярнинская городская ветеринарная станция</t>
  </si>
  <si>
    <t>3.6.</t>
  </si>
  <si>
    <t>Количество животных (птиц), подвергнутых плановым профилактическим вакцинациям против особо опасных болезней животных и болезней, общих для человека и животных (птиц)</t>
  </si>
  <si>
    <t>тыс. гол.</t>
  </si>
  <si>
    <t>Перевыполнение связано с увеличением поголовья животных в личных подсобных и крестьянских фермерских хозяйствах граждан</t>
  </si>
  <si>
    <t>3.7.</t>
  </si>
  <si>
    <t>Количество животных, подвергнутых диагностическим исследованиям на особо опасные болезни животных (птиц) и болезни, общие для человека и животных (птиц)</t>
  </si>
  <si>
    <t>3.8.</t>
  </si>
  <si>
    <t>Количество отловленных безнадзорных животных</t>
  </si>
  <si>
    <t>4.1</t>
  </si>
  <si>
    <t>Количество сформированных рыболовных участков (нарастающим итогом)</t>
  </si>
  <si>
    <t>Единица</t>
  </si>
  <si>
    <t>Мероприятие, направленное на достижение показателя, носит заявительный характер. Некорректное значение плана нарастающего итога (не учитывает фактически достигнутый уровень за предшествующий год)</t>
  </si>
  <si>
    <t>4.2</t>
  </si>
  <si>
    <t>Протяженность береговой полосы водных объектов рыбохозяйственного значения, на которой выполнены рыбохозяйственные мероприятия (нарастающим итогом)</t>
  </si>
  <si>
    <t>Километр; тысяча метров</t>
  </si>
  <si>
    <t>Установление предельного (не позднее III квартала) срока выполнения работ в рамках договоров, заключаемых по результатам конкурентных процедур</t>
  </si>
  <si>
    <t>4.3</t>
  </si>
  <si>
    <t>Объем предоставленных в пользование водных биоресурсов</t>
  </si>
  <si>
    <t>Тонна; метрическая тонна (1000 кг)</t>
  </si>
  <si>
    <t>Мероприятия, направленные на достижение показателя, носят заявительный характер. Фактически заявленные к добыче объемы водных биоресурсов, общий допустимый улов которых не устанавливается, превысили ожидаемые значения</t>
  </si>
  <si>
    <t>4.4</t>
  </si>
  <si>
    <t>Число рыбоперерабатывающих организаций, получивших государственную финансовую поддержку</t>
  </si>
  <si>
    <t>4.6</t>
  </si>
  <si>
    <t>Количество сформированных рыбоводных участков (нарастающим итогом)</t>
  </si>
  <si>
    <t>4.7</t>
  </si>
  <si>
    <t>Объем выпуска ценных видов водных биоресурсов в естественные водоемы</t>
  </si>
  <si>
    <t>Тысяча штук</t>
  </si>
  <si>
    <t>В соотвествии с государственным заданием на 2019 год, установленным  для Мурманского филиала ФГБУ "Главрыбвод"</t>
  </si>
  <si>
    <t>4.9</t>
  </si>
  <si>
    <t>Объем введенных мощностей на объектах, реализуемых в рамках инвестиционных проектов, направленных на развитие товарной аквакультуры, построенных (реконструированных, модернизированных) с государственной поддержкой</t>
  </si>
  <si>
    <t>Размещение на запланированном к зарыблению рыбоводном участке садкового хозяйства большей предельной мощностью</t>
  </si>
  <si>
    <t>4.10</t>
  </si>
  <si>
    <t xml:space="preserve">Прирост объема производства продукции товарной аквакультуры, включая товарную аквакультуру осетровых видов рыб, в рамках инвестиционных проектов, реализуемых с государственной поддержкой </t>
  </si>
  <si>
    <t>Превышение запланированного объема биомассы на начало отчетного года в связи с благоприятными погодными условиями для роста рыб, сложившимися в предшествующем году, а также меньшим, чем прогнозировалось, отходом (гибелью) рыбы в рыбоводных хозяйствах</t>
  </si>
  <si>
    <t>4.11</t>
  </si>
  <si>
    <t>Число действующих субъектов аквакультуры, охваченных мониторингом показателей объема производства и реализации продукции</t>
  </si>
  <si>
    <t>4.12.</t>
  </si>
  <si>
    <t>Объем экспорта рыбы и морепродуктов</t>
  </si>
  <si>
    <t>млн. долл. США</t>
  </si>
  <si>
    <t xml:space="preserve">Рост в составе экспорта доли дорогостоящей рыбопродукции (ракообразных) </t>
  </si>
  <si>
    <t>***В случае отсутствия официальных фактических данных за отчетный период дополнительно в данной графе указываются слова «Предварительные данные» или «Оценка», указывается способ определения оценочного значения показателя и ожидаемый срок получения фактических значений.</t>
  </si>
  <si>
    <t>****Степень достижения показателя для расчета К1 и Динамика значения показателя для расчета К2 определяются и указываются для каждого показателя в отдельности с учетом условий, указанных соответственно в пунктах 3 и 5 приложения № 1 к Порядку. Критерии К1 и К2 для государственной программы в целом рассчитываются с учетом всех показателей программы и подпрограмм.</t>
  </si>
  <si>
    <t>Таблица № 11г</t>
  </si>
  <si>
    <t>Информация о реализации мер государственного правового регулирования в 2019 году</t>
  </si>
  <si>
    <t xml:space="preserve">№ п/п </t>
  </si>
  <si>
    <t>Вид документа</t>
  </si>
  <si>
    <t>Основные положения документа</t>
  </si>
  <si>
    <t>Ответственный исполнитель и соисполнители</t>
  </si>
  <si>
    <t>Ожидаемые сроки принятия</t>
  </si>
  <si>
    <t>Результат (принят, не принят), причины невыполнения, отклонения от плановых параметров</t>
  </si>
  <si>
    <t>Наименование и реквизиты принятого акта</t>
  </si>
  <si>
    <t>Постановление Губернатора Мурманской области</t>
  </si>
  <si>
    <t>Определение эпизоотического очага, угрожаемых зон, утверждение перечня ограничений на оборот животных, продуктов животноводства, кормов и указание срока, на который устанавливается карантин</t>
  </si>
  <si>
    <t>в случае возникновения очагов особо опасных болезней животных на территории Мурманской области</t>
  </si>
  <si>
    <t>Не принят (в 2019 году отсутствовали случаи возникновения очагов особо опасных болезней животных)</t>
  </si>
  <si>
    <t>Таблица № 11д</t>
  </si>
  <si>
    <t>Оценка эффективности реализации государственной программы «Развитие рыбного и сельского хозяйства, регулирование рынков сельскохозяйственной продукции, сырья и продовольствия» в 2019 году</t>
  </si>
  <si>
    <t>Государственная программа, подпрограмма</t>
  </si>
  <si>
    <t>Ответственный исполнитель</t>
  </si>
  <si>
    <t>К1 (степень достижения показателей)</t>
  </si>
  <si>
    <t>К2 (динамика значений показателей по сравнению с 2018 годом)</t>
  </si>
  <si>
    <t>К3 (степень выполнения мероприятий)</t>
  </si>
  <si>
    <t>ЭГП (интегральный показатель эффективности)</t>
  </si>
  <si>
    <t>Оценка</t>
  </si>
  <si>
    <t>10</t>
  </si>
  <si>
    <t>Государственная программа Мурманской области "Развитие рыбного и сельского хозяйства, регулирование рынков сельскохозяйственной продукции, сырья и продовольствия"</t>
  </si>
  <si>
    <t>средний уровень</t>
  </si>
  <si>
    <t>10.1</t>
  </si>
  <si>
    <t>Подпрограмма 1 «Развитие агропромышленного комплекса»</t>
  </si>
  <si>
    <t>10.2</t>
  </si>
  <si>
    <t>Подпрограмма 2 «Устойчивое развитие сельских территорий Мурманской области» на 2014 - 2017 годы и на период до 2020 года»</t>
  </si>
  <si>
    <t>высокий уровень</t>
  </si>
  <si>
    <t>10.3</t>
  </si>
  <si>
    <t>10.4</t>
  </si>
  <si>
    <t>10.5</t>
  </si>
  <si>
    <t>*Высокая, средняя, ниже среднего, низкая. Государственная программа считается реализуемой:
- с высоким уровнем эффективности, если значение ЭГП составляет не менее 97%;
- со средним уровнем эффективности, если значение ЭГП составляет не менее 92%.
- с уровнем эффективности ниже среднего, если значение ЭГП составляет не менее 85%.
 - с низким уровнем эффективности, если значение ЭГП составляет менее 85%.</t>
  </si>
  <si>
    <t>Финансовое обеспечение реализации 16 функций Комитета по ветеринарии МО
 и предоставления 5 государственных услуг, оказываемых Комитетом по ветеринарии МО</t>
  </si>
  <si>
    <t>Обеспечено финансирование реализации 16 функций Комитета по ветеринарии МО
 и предоставления 6 государственных услуг, оказываемых Комитетом по ветеринарии МО</t>
  </si>
  <si>
    <t xml:space="preserve">Отсутсвие положительной динамики обусловлено ростом цен в части затрат на гсм и электроэнергию, что привело к росту себестоимости продукции в сравнении с 2018 годом. </t>
  </si>
  <si>
    <t>Своевременное заключение ОМСУ контрактов с подрядчиками на предоставление услуг по отлову и содержанию животных без владельцев, а также контроль со стороны ОМСУ за сроками и качеством исполнения таких контрактов.</t>
  </si>
  <si>
    <t xml:space="preserve">2808,7
(стоимость в соответствии с утвержденной ПСД в ценах соответствующих лет с учетом индексов-дефляторов)
Фактическая стоимсоть составила 2166,5 млн рублей.
</t>
  </si>
  <si>
    <t xml:space="preserve">Объект сдан 01.08.2019. Средства на строительство изысканы муниципальным образованием в полном объеме. </t>
  </si>
  <si>
    <t>ниже среднего</t>
  </si>
  <si>
    <t>Перевыполнение по сравнеию с планом связано с сохранением поголовья, числящегося по состоянию на 01.01.2019 и с увеличением поголовья животных в 2019 году в общинах. Показатель установлен Минсельхозом.</t>
  </si>
  <si>
    <t xml:space="preserve">Перевыполнение связано с сокращением поголовья коров в СХПК "Тундра" и соотвественно производства мяса. </t>
  </si>
  <si>
    <t>Расторжение договоров на оказание услуг по очистке береговой полосы в связи с невозможностью исполнения (ранее установление низкой температуры воздуха, снежного покрова и образование льда на водных объектах)</t>
  </si>
  <si>
    <t>Неблагоприятные климатические условия в отчетном году для заготовки кормов привело к значительному снижению рациона кормления коров сочными кормами. Кроме того, на самом крупом сельхозпредприятии региона ГОУСП "Тулома" по причине финансовых трудностей также был снижен рацион кормления, что привело к значительному снижению производства молока. Также СХПК "Тундра" был снижен объем производства молока по причине сокращения поголовья дойного стада</t>
  </si>
  <si>
    <t xml:space="preserve"> 2.2.</t>
  </si>
  <si>
    <t>Основное мероприятие  2. Обустройство населенных пунктов в сельской местности объектами социальной и инженерной инфраструктуры</t>
  </si>
  <si>
    <t xml:space="preserve">Строительство поля с искусственным покрытием для мини-футбола в селе Тулома </t>
  </si>
  <si>
    <t>1508,7*</t>
  </si>
  <si>
    <t>*В редакции ГП, действующей по состоянию на 01.01.2020, указаны прогнозные объемы финансирования по даному объекту. Будут внесены изменения в действующую ГП</t>
  </si>
  <si>
    <t xml:space="preserve">Ведется работа по увеличению государственной поддержки. Произведены соотвествующие расчеты по увеличению государственной поддержки в части ставки субсидии на молоко, определена сумма средств необходимая дополнительно к учвержденным бюджетным ассигнованиям. При очередном изменении бюджета данный вопрос будет вынесен на рассмотрение. </t>
  </si>
  <si>
    <t>Уменьшение площадей кормовых культур кроизошло в основном за счет невыполнения показателей весеннего сева в ООО «Полярная звезда» и СХПК «Тундра». СХПК «Тундра» в связи с плановым снижением поголовья крупного рогатого скота в два раза уменьшил площадь сева (-110 га), ООО «Полярная звезда» в связи с проблемами, обусловленными дефицитом финансовых средств, отсутствие квалифицированных кадров механизаторов, слабая материально-техническая база, закупив семенной материал под полную потребность на общую сумму 2,4 млн рублей, не смогло обеспечить проведение весеннего сева (-543 га)</t>
  </si>
  <si>
    <t>С предприятием ведется агитационная работа по возврату статуса племенного хозяйства.</t>
  </si>
  <si>
    <t>ООО "Полярная звезда", имеющее статус племенного  хозяйства (предприятие было включно в государственный пелеменной регистр) по решению собственника прекратило деятельность по направлению молочное скотоводство, приобретатель стада ООО "Молочная ферма Полярная звезда" приняли решение не вести деятельность в отрасли племенного животноводтсва (в том числе и молочного).</t>
  </si>
  <si>
    <t xml:space="preserve">ра </t>
  </si>
  <si>
    <t>Проводится иформирование муниципалитетов по имеющимся мерам поддержки, рассылаются уведомления о начале сбора заявочной документации.</t>
  </si>
  <si>
    <t xml:space="preserve">Причины низкого показателя фактического количества отловленных безнадзорных животных по сравнению с прогнозируемым следующие: 
 -погодные условия в 1 квартале 2019 г.: интенсивные осадки и низкая температура воздуха (животные прячутся); во 2 кв. по заключеннным контрактам начат активный отлов и по итогам 1 полугодия отловлено 2557 животных; 
- перезаключение в 3 кв. муниципальных контрактов в связи с изменениями законодательства (вступление в силу Закона Мурманской области от 16.07.2019 № 2402-01-ЗМО) 
</t>
  </si>
  <si>
    <t>МИРП МО, организации предприятия АПК, КФХ, ЛПХ, кооперативы</t>
  </si>
  <si>
    <t>МИРП МО, предприятия и организации АПК, КФХ, кооперативы</t>
  </si>
  <si>
    <t>В первом полугодии 2020 года потенциальными получателями субсидии реалиализуется часть произведенного  ржано-пшеничного хлеба и хлеба первого сорта по фиксированным отпускным и потребительским ценам. В соответствии с правилами предоставления субсидия выплачивается в 4 квартале.</t>
  </si>
  <si>
    <t>МИРП МО, организации АПК</t>
  </si>
  <si>
    <t>В соответствии с правилами предоставления субсидия выплачивается в 4 квартале</t>
  </si>
  <si>
    <t>Пиобретено 4 единицы техники.</t>
  </si>
  <si>
    <t>МИРП МО,  предприятия АПК, КФХ, кооперативы</t>
  </si>
  <si>
    <t>Субсидия выплачена по фактичеки предоставленным документам</t>
  </si>
  <si>
    <t>В соответствии с правилами предоставления субсидия выплачивается в 3 квартале</t>
  </si>
  <si>
    <t>Комплекс посевных, уборочных работ  проведен</t>
  </si>
  <si>
    <t>Субсидия выплачена в полном объеме всем заявителям на 4047 голов племенных сельскохозяйственных животных</t>
  </si>
  <si>
    <t>Стимулирование разведения племенных животных, а также производство и использование племенной продукции (материала) в селекционных целях</t>
  </si>
  <si>
    <t xml:space="preserve">Низкое освоение связано с тем, что объем средств предусмотреный в 2020 году расчитан с учетом основного получателя субсидии ООО "Полярная звезда", который утратил  статус племенного хозяйства в 2019 году. При уточнениии бюджета объем средств будет уменьшен.  </t>
  </si>
  <si>
    <t>Субсидия выплачена сельскохозяйственным товаропроизводителям на произведенное и реализованное молоко в количествеи 6948,2 тонн.</t>
  </si>
  <si>
    <t xml:space="preserve">Субсидия выплачена на содержание в первом квартале 50,519 тыс. голов оленей </t>
  </si>
  <si>
    <t>МИРП МО, предприятия АПК, кооперативы</t>
  </si>
  <si>
    <t>Низкое освоение связано с установленым правилами порядком. Документы на субсидию предоставляются ежеквартально не позднее 20 числа месяца, следующего за отчетным кварталом, то есть по состоянию на 01.07.2020 средства 2 квартал еще не выплачены.</t>
  </si>
  <si>
    <t xml:space="preserve">Сохранение производства и реализации на территории Мурманской области субсидируемой продукции животноводства, в том числе молока в количестве не менее 13,5 тыс. тонн и яийц куриных в количестве не менее 6000 тыс. штук ежегодно.   </t>
  </si>
  <si>
    <t xml:space="preserve">Просубсидировано молока в количестве 7,1 тыс. тонн и яийц куриных в количестве  2877 тыс. штук </t>
  </si>
  <si>
    <t>Низкое освоение связано с установленым правилами порядком. Документы на субсидию предоставляются ежемесячно не позднее 10 числа месяца, следующего за отчетным, то есть по состоянию на 01.07.2020 средства выплачены только за 5 месяцев</t>
  </si>
  <si>
    <t>Оценка показателя производится по итогам года</t>
  </si>
  <si>
    <t>МИРП МО, предприятия АПК</t>
  </si>
  <si>
    <t>1.3.10.</t>
  </si>
  <si>
    <t xml:space="preserve">Субсидия на оказание финансовой помощи государственным областным унитарным сельскохозяйственным предприятиям Мурманской области в целях предупреждения банкротства и восстановления платежеспособности </t>
  </si>
  <si>
    <t>Количество областных унитарных  сельскохозяйственные предприятий Мурманской области, находящихся в стадии  банкротства на конец отчетного периода - 0 ед.</t>
  </si>
  <si>
    <t>МИРП МО, КФХ, ЛПХ</t>
  </si>
  <si>
    <t>К(Ф)Х произведено  и реализовано мяса крупного рогатого скота в количестве более 21 тонна в живом весе</t>
  </si>
  <si>
    <t>МИРП МО, КФХ</t>
  </si>
  <si>
    <t>Проводятся конкурсные процедуры. Планируется предоставление гранта в 3 квартале.</t>
  </si>
  <si>
    <t xml:space="preserve">Просубсидировано молока в количестве 0,6 тыс. тонн, .   </t>
  </si>
  <si>
    <t>Проводятся конкурсные процедуры</t>
  </si>
  <si>
    <t>МИРП МО, АНО "ЦК", КФХ</t>
  </si>
  <si>
    <t>Низкое фактическое освоение связано с запретом проведения мероприятий в связи с коронавирусом. В первом полугодии было запланировано проведение семинаров.</t>
  </si>
  <si>
    <t>Подпрограмма 2 "Комплексное развитие сульских территорий"</t>
  </si>
  <si>
    <t>В июле будет предоставлена субсидия 1 семье</t>
  </si>
  <si>
    <t>субсидия проедоставляется по мере поступления документов</t>
  </si>
  <si>
    <t>МИРП МО, Минстрой МО,
администрации сельских муниципальных образований МО</t>
  </si>
  <si>
    <t>2.2.4.</t>
  </si>
  <si>
    <t>Строительство канализационной насосной станции с напорным коллектором в сельском населенном пункте 25 км железной дороги Мончегорск-Оленья</t>
  </si>
  <si>
    <t>Строительство канализационной насосной станции с напорным коллектором в сельском населенном пункте 25 км железной дороги Мончегорск-Оленья в 2020-2021 год</t>
  </si>
  <si>
    <t>Оплата выполненных Подрядчиком работ производится в соответствии со сметной документацией, графиком оплаты выполненных работ (Приложение № 2 муниципального контракта от 09.04.2020 № 45-2020) на основании предъявленных Подрядчиком счета, счета-фактуры, справки о стоимости выполненных работ и затрат (КС-3), акта о приёмке выполненных работ (КС-2) завизированных представителем организации осуществляющей строительный контроль при 100% готовности этапа в срок не превышающий 30 календарных дней с момента подписания Заказчиком акта о приёмке выполненных работ (КС-2), путём безналичного перечисления денежных средств на расчётный счёт Подрядчика.» 1 этап до 30.11.2020, 2 этап до 30.11.2021. Авансирование не предусмотрено.</t>
  </si>
  <si>
    <t>Завершение  1 этапа до 30.11.2020. Оплата по факту выполненных работ. Авансирование не предусмотрено.</t>
  </si>
  <si>
    <t>МИРП МО,             
предприятия АПК</t>
  </si>
  <si>
    <t>Министерство строительства Мурманской области</t>
  </si>
  <si>
    <t xml:space="preserve">Ведется работа с образовательными учреждениями и организаиями по вопросу сотрудничества. </t>
  </si>
  <si>
    <t>МИРП МО, рыбодобывающие, рыбоперерабатывающие предприятия, предприятия аквакультуры Мурманской области</t>
  </si>
  <si>
    <t>МИРП МО, ФГБНУ "ПИНРО", рыбодобывающие, рыбоперерабатывающие предприятия Мурманской области, представители коренных малочисленных народов Севера (саами) и их общины</t>
  </si>
  <si>
    <t>МИРП МО</t>
  </si>
  <si>
    <t>Выполнение мероприятия запланировано на III квартал т.г.</t>
  </si>
  <si>
    <t>09.04.2020 состоялось заседание Комиссии по определению границ рыболовных участков. На заседании рассмотрено 33 проекта границ, из них: 14 проектов границ согласованы, 16 - не согласованы, рассмотрение 1 проекта границ перенесено на следующее заседание, 2 проекта границ сняты с рассмотрения.</t>
  </si>
  <si>
    <t>МИРП МО, Полярный филиал ФГБНУ "ВНИРО"</t>
  </si>
  <si>
    <t>Выполнение мероприятия продолжится во II полугодии т.г.</t>
  </si>
  <si>
    <t>Подготовленные материалы по проектам границ рыболовных участков направлены на согласование в Росрыболовство. Получено согласование Росрыболовства. Подготовлен проект НПА о внесении изменений в Перечень рыболовных участков Мурманской области (постановление Правительства Мурманской области от 20.05.2020 № 333-ПП)</t>
  </si>
  <si>
    <t>Заседание Территориального рыбохозяйственного совета Мурманской области состоялось 30.01.2020</t>
  </si>
  <si>
    <t xml:space="preserve">Рассмотрены заявки 15 пользователей, по итогам рассмотрения которых заключего 126 договоров пользования водными биоресурсами, выделено 83,7 тонн пресноводных видов водных биоресурсов для осуществления промышленного рыболовства </t>
  </si>
  <si>
    <t>МИРП МО, рыбодобывающие предприятия Мурманской области</t>
  </si>
  <si>
    <t>Предоставление в пользование рыболовных участков для осуществления промышленного рыболовства в пресноводных объектах и рыболовства в целях обеспечения традиционного образа жизни и осуществления традиционной хозяйственной деятельности коренных малочисленных народов Севера (саами)</t>
  </si>
  <si>
    <t>Проведение не менее 1 конкурса в год; заключение по итогам конкурса договоров о предоставлении рыболовных участков</t>
  </si>
  <si>
    <t>МИРП МО, рыбодобывающие предприятия Мурманской области, представители коренных малочисленных народов Севера (саами) и их общины</t>
  </si>
  <si>
    <t>Выполнение мероприятия запланировано на II полугодие т.г.</t>
  </si>
  <si>
    <t>МИРП МО, ФГБНУ "ПИНРО"</t>
  </si>
  <si>
    <t>Выполнение мероприятия запланировано на IV квартал т.г.</t>
  </si>
  <si>
    <t xml:space="preserve">В соответствии с разъяснениями Федерального агентства по рыболовству от 05.12.2019 № 11199-ВС/У06 для осуществления организации любительского рыболовства заключение пользователем договора с органом исполнительной власти субъекта на выделение водных биоресурсов не требуется </t>
  </si>
  <si>
    <t>30.04.2020 проведено заседание Комиссии по регулированию добычи (вылова) анадромных видов рыб в Мурманской области, на котором установлены меры регулирования рыболовства анадромных видов рыб в 2020 году, определены объемы добычи (вылова) семги для промышленного рыболовства - 14,565 тонны, для традиционного рыболовства коренного малочисленного народа Севера (саами) - 1,0 тонна, для организации любительского и спортивного рыболовства - 71,653 тонны, 19,99 тонн горбуши для промышленного рыболовства, организации любительского и спортивного рыболовства,   традиционного рыболовства коренного малочисленного народа Севера (саами).</t>
  </si>
  <si>
    <t>МИРП МО, представители коренных малочисленных народов Севера (саами) и их общины</t>
  </si>
  <si>
    <t>МИРП МО, рыбоперерабатывающие предприятия Мурманской области</t>
  </si>
  <si>
    <t>Субсидии предоставлены 2 организациям береговой рыбопереработки на возмещение затрат по кредитам, привлеченным на закупку сырья и вспомогательных материалов</t>
  </si>
  <si>
    <t>Мероприятие носит заявительный характер, выплата осуществлена по поступившим расчетам размера субсидии по фактически осуществленным затратам на уплату процентов. Выполнение мероприятия продолжится во II полугодии т.г.</t>
  </si>
  <si>
    <t>Осуществлена проверка соблюдения условий, целей и порядка субсидирования по 4 кредитным договорам. Проверены 4 расчета размера субсидии и документы к ним, поступившие от 2 организаций</t>
  </si>
  <si>
    <t xml:space="preserve">МИРП МО, предприятия рыбохозяйственного комплекса Мурманской области </t>
  </si>
  <si>
    <t>Осуществлялось обновление информации на сайте Министерства о существующих мерах господдержки инвестиционной деятельности</t>
  </si>
  <si>
    <t xml:space="preserve">Материалы о ходе реализации инвестиционных проектов в рыбохозяйственном комплексе региона подготовлены и предоставлены Губернатору Мурманской области (от 13.04.2020 № 16-03/2296-АВ) </t>
  </si>
  <si>
    <t xml:space="preserve">Осуществляется взаимодействие с предприятиями рыбохозяйственного комплекса для определения дополнительной потребности в подготовке специалистов для рыбохозяйственного комплекса региона, информация направлена в Минобрнауки МО </t>
  </si>
  <si>
    <t>Продвижение на рынке продукции рыбной промышленности области, развитие рыбохозяйственного кластера (при наличии соглашения о его создании)</t>
  </si>
  <si>
    <t>Организация совместно с АНО "Мурманконгресс" ярморочной торговли рыбопродукцией в рамках проекта "Наша рыба"</t>
  </si>
  <si>
    <t>МИРП МО, предприятия рыбохозяйственного комплекса Мурманской области и их некоммерческие объединения</t>
  </si>
  <si>
    <t>В связи с угрозой распространения новой коронавирусной инфекции ярморочно-выставочные мероприятия перенесены на более поздний срок (до улучшения эпидемиологической ситуации), либо осуществляются в он лайн формате.
Проведение Международной конференции «Рыболовство в Арктике: современные вызовы, международные практики, перспективы» перенесено на 2021 год</t>
  </si>
  <si>
    <t xml:space="preserve">частично </t>
  </si>
  <si>
    <t>Осуществлен сбор, анализ и обобщение сведений организаций аквакультуры Мурманской области о производстве (выращивании) и реализации продукции промышленного рыбоводства за 2019 год, январь-март 2020 года. Информация  внесена а в систему государственного информационного обеспечения в сфере сельского хозяйства Минсельхоза России в части рыбоводства</t>
  </si>
  <si>
    <t>Сформирован и представлен в Минэкономразвития МО предварительный прогноз развития рыбохозяйственного комплекса  на среднесрочный период до 2023 года</t>
  </si>
  <si>
    <t>Осуществлен сбор, анализ и ввод в Информационно-аналитическую систему Мурманской области данных о социально-экономическом положении градо- и поселкообразующих организаций рыбохозяйственного комплекса за 2019 год, I квартал 2020 года</t>
  </si>
  <si>
    <t>МИРП МО, предприятия аквакультуры Мурманской области</t>
  </si>
  <si>
    <t xml:space="preserve">Подписано соглашение о предоставлении средств федерального бюджета (от 20.12.2019 № 076-09-2020-002). Подготовлены и утверждены изменения в Правила субсидирования (ППМО от 20.05.2020 № 322-ПП).  Предоставлены субсидии одной рыбоводной организации по 4 кредитным договорам </t>
  </si>
  <si>
    <t xml:space="preserve">Непредставление установленных правилами документов организацией, потребность в субсидировании которой учтена в прогнозе выплат. Значительное снижение ключевой ставки ЦБ РФ на дату выплаты субсидии, исходя из которой определяется размер субсидии, по сравнению со значением, использованным при планировании. </t>
  </si>
  <si>
    <t>Проверены документы, поступившие от 1 организации, на предмет соблюдения условий, целей и порядка субсидирования по 1 кредитному договору, проверены 9 расчетов размера субсидии</t>
  </si>
  <si>
    <t xml:space="preserve">Мероприятие носит заявительный характер, выполнение мероприятия продолжится во II полугодии т.г. </t>
  </si>
  <si>
    <t>Мероприятие нгсит Выполнение мероприятия продолжится во II полугодии т.г.</t>
  </si>
  <si>
    <t>4.5.5.</t>
  </si>
  <si>
    <t>Субсидии сельскохозяйственным товаропроизводителям на возмещение части затрат на уплату страховых премий, начисленных по договорам сельскохозяйственного страхования товарной аквакультуры (товарного рыбоводства)</t>
  </si>
  <si>
    <t xml:space="preserve">Предоставление субсидии не менее 1 рыбоводному хозяйству на возмещение части затрат на уплату страховой премии по договору сельскохозяйственного страхования объектов аквакультуры </t>
  </si>
  <si>
    <t>Постановлением Правительства Мурманской области от 10.02.2020 №43-ПП утверждены Правила предоставления субсидий, разработаны и утверждены ведомственным правовым актом формы, предоставляемые сельхозтоваропроизводителями в целях субсидирования</t>
  </si>
  <si>
    <t xml:space="preserve">МИРП МО, научные организации, предприятия аквакультуры </t>
  </si>
  <si>
    <t>Произведен выпуск молоди атлантического лосося (семги) генерации 2018 года в количестве 561,0  тыс. шт. в реку Умба бассейн Белого моря. Произведено мечение выращенной и подлежащей выпуску молоди лососевых в количестве 561,0 тыс. шт.</t>
  </si>
  <si>
    <t>МИРП МО, Мурманский филиал ФГБУ "Главрыбвод"</t>
  </si>
  <si>
    <r>
      <t>Основное мероприятие 1.  Осуществление регионального государственного ветеринарного надзора и контроля</t>
    </r>
    <r>
      <rPr>
        <b/>
        <sz val="10"/>
        <rFont val="Times New Roman"/>
        <family val="1"/>
        <charset val="204"/>
      </rPr>
      <t/>
    </r>
  </si>
  <si>
    <t>В связи с изменениями ветеринарного законодательства с 01.01.2020 региональный государственный ветеринарный надзор передан на федеральный уровень. Вместе с тем, Комитетом осуществляется государственный надзор в сфере обращения с животными, в рамках которого:
1. По результатам рассмотрения материалов проверок полиции, направлены:
- 83 письма в адрес лиц, содержащих животных о прекращении противоправного поведения с разъяснениями требований законодательства в области обращения с животными;
- 174 письма заявителям с информацией о принятых мерах;
- 93 материала, содержащих признаки административного правонарушения в сфере ветеринарии в ТУ Россельхознадзора по Мурманской области.                                                 2. По результатам рассмотрения информаций:       - в ТУ Россельхознадзора направлен 41 материал по нарушениям ветеринарного законодательства;  - 35 обращений в ОМСУ на отлов животных без владельцев;                                                                       - юридическим лицам, осуществляющим отлов и содержание животных без владельцев выданы предостережения и 1 предписание о недопустимости нарушения обязательных требований законодательства.</t>
  </si>
  <si>
    <t>На 01.07.2020 в Комитет ветеринарные специалисты, осуществляющие предпринимательскую деятельность, для их регистрации не обращались.</t>
  </si>
  <si>
    <t xml:space="preserve">Проведено 53 ветеринарно-санитарных обследований. Выявлен 1 хозяйствующий субъект, не соответствующий ветеринарно-санитарным требованиям. </t>
  </si>
  <si>
    <t xml:space="preserve">Рассмотрено 55 заявлений на выдачу разрешений на вывоз (ввоз) за (в) пределы Мурманской области животных, продукции и грузов, подконтрольных государственной ветеринарной службе. Выдано 52 разрешения, отказано в 3 случаях. </t>
  </si>
  <si>
    <t>В связи с изменениями ветеринарного законодательства с 01.01.2020 региональный государственный ветеринарный надзор передан на федеральный уровень, заключения о соответствии (несоответствии) продукции, подконтрольной госветнадзору, выдаются ТУ Россельхознадзора. Вместе с тем, Комитетом направлены 2 письма в адрес хозяйствующих субъектов об использовании грузов без ограничений.</t>
  </si>
  <si>
    <t xml:space="preserve">Своевременно согласовано по 40 заявлениям, в 2 случаях отказано. </t>
  </si>
  <si>
    <t xml:space="preserve"> Закуплены сканеры для микрочипов, дезинфицирующие и дератизационные средства, бирки ушные для свиней (190 шт), пробирки вакуумные (800 шт). На 01.07.2020 обеспечено благополучие региона по АЧС.</t>
  </si>
  <si>
    <t>Часть мероприятий запланировано на 3-4 квартал 2020 г.</t>
  </si>
  <si>
    <r>
      <t>Произведены выплаты 16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сотрудникам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учреждений для оплаты проезда к месту использования отпуска и обратно</t>
    </r>
  </si>
  <si>
    <t>Часть мероприятий запланировано на 3-4 квартал 2020 г.
 Компенсация расходов по оплате проезда в отпуск производится согласно фактически представленным документам от работников учреждений.</t>
  </si>
  <si>
    <t>Проведено: плановых вакцинаций 45,446 тыс.гол.; диагностических исследований 27406 (в том числе отбор проб), лабораторных исследований на особо опасные болезни животных (птиц) и болезни общие для человека и животных (птиц) - 14930 исследований; ветеринарно-санитарных мероприятий - дезинфекция 73203 кв.м; ветеринарно-санитарной экспертизы сырья и продукции животного происхождения на трихинеллез - 4625 экспертиз; проведен государственный ветеринарный мониторинг остатков запрещенных и вредных веществ в организме живых животных и продуктах животного происхождения (отобрано 9 проб при плане-15, по которым проведено 99 исследований, при плане 100); проведено 486 ветеринарных обследования, связанных с содержанием животных; оформлено 2904882 шт. ветеринарных сопроводительных документов.</t>
  </si>
  <si>
    <t xml:space="preserve">Часть субсидий на выполнение государственного задания израсходована в июле месяце 2020 г.:  выплата заработной платы за июнь, отпускных, уплата страховых взносов, начисленных на оплату труда за июнь 2020, по сроку перечисления в июле 2020 г.  </t>
  </si>
  <si>
    <r>
      <t>Основное мероприятие 3. Обеспечение надлежащего материально-технического и санитарного состояния объектов инфраструктуры ветеринарии</t>
    </r>
    <r>
      <rPr>
        <b/>
        <sz val="10"/>
        <rFont val="Times New Roman"/>
        <family val="1"/>
        <charset val="204"/>
      </rPr>
      <t/>
    </r>
  </si>
  <si>
    <t>ГОБВУ "Мурманская облСББЖ": приобретены материальные запасы для осуществления мероприятий в целях профилактики и борьбы с особо опасными заболеваниями животных (сканер для микрочипов., микрочипы, вакуумные пробирки с активатором, иглодержатели, шприцы).
ГОБВУ "Мурманская облветлаборатория": приобретено лабораторное оборудование  аналитический комплекс на базе атомно-абсорбционного спектрофотометра.</t>
  </si>
  <si>
    <t>Основное мероприятие 4. Обращение с животными без владельцев</t>
  </si>
  <si>
    <t xml:space="preserve">Отлов и содержание животных без владельцев (субвенция бюджетам муниципальных образований) </t>
  </si>
  <si>
    <t xml:space="preserve">Обеспечение ОМСУ проведения мероприятий по обращению с животными без владельцев  </t>
  </si>
  <si>
    <t xml:space="preserve">1. Количество граждан, обратившихся в учреждения здравоохранения в связи с нападениями и укусами животных - 299.
2. Доля укусов граждан животными без владельцев в общем количестве граждан, подвергшихся укусам 
животных - 38,5% (безнадзорными животными укушено 115 граждан). </t>
  </si>
  <si>
    <t xml:space="preserve">Межбюджетные трансферты (субвенции) перечислены в соответствии с фактически предоставленными заявками от ОМСУ Мурманской области; 
причины низкого показателя фактического количества животных без владельцев по сравнению с прогнозируемым следующие:  -погодные условия в 1 квартале 2020 г.: интенсивные осадки и низкая температура воздуха (животные прячутся); -большое количество объектов закрытого типа, на территории которых доступ закрыт для отлавливающих организаций (в т.ч. воинские части); незначительное снижение количества животных без владельцев в некоторых населенных пунктах
</t>
  </si>
  <si>
    <t>Организация осуществления органами местного самоуправления государственных полномочий по отлову и содержанию животных без владельцев (субвенция бюджетам муниципальных образований)</t>
  </si>
  <si>
    <t>Организация ОМСУ мероприятий по обращению с животными без владельцев</t>
  </si>
  <si>
    <t>В муниципальных образованиях Мурманской области произведены расходы на оплату труда и начисления на выплаты по оплате труда; приобретены канцелярские товары.</t>
  </si>
  <si>
    <t>Перечисление межбюджетных трансфертов (субвенций) производится в соответствии с фактически поступившими заявками от ОМСУ Мурманской области (часть мероприятий запланирована на 3-4 квартал 2020 г.)</t>
  </si>
  <si>
    <t>Ежегодное проведение проверок исполнения ОМСУ переданных государственных полномочий по отлову и содержанию животных без владельцев в соответствии с утвержденным планом</t>
  </si>
  <si>
    <t>На 01.07.2020 года проведены роверки 7 ОМСУ: Алакуртти, Оленегорск, Никель, Кировск, Мурманск, Заполярный, Туманный. Выдано 2 предписания об устранении выявленных нарушений (Заполярный, Алакуртти). Проведены  2 внеплановые документарные проверки по исполнению администрациями ранее выданных предписаний.</t>
  </si>
  <si>
    <t>МИРП МО, Комитет по ветеринарии МО,
Минстрой МО, адм. муниципальных образований сельских поселений МО
организации и предприятия АПК,КФХ, ЛПХ, кооперативы</t>
  </si>
  <si>
    <t>Степень освоения средств***</t>
  </si>
  <si>
    <t xml:space="preserve"> Результаты выполнения мероприятий </t>
  </si>
  <si>
    <t xml:space="preserve">Причины низкой степени освоения средств***** (ниже 45%), невыполнения мероприятий </t>
  </si>
  <si>
    <t>Источ-ник</t>
  </si>
  <si>
    <t>Запланировано на отчетный год</t>
  </si>
  <si>
    <t>Ожидаемые результаты реализации (краткая характеристика) мероприятий</t>
  </si>
  <si>
    <t>Выполнение (да/нет/ частично)****</t>
  </si>
  <si>
    <t>Сведения о ходе реализации мероприятий государственной программы «Развитие рыбного и сельского хозяйства, и регулирование рынков сельскохозяйственной продукции, сырья и продовольствия» за 6 месяцев 2020 года</t>
  </si>
  <si>
    <t>Министерство инвестиций, развития предпринимательства и рыбного хозяйства Мурманскоц области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</si>
</sst>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%"/>
    <numFmt numFmtId="166" formatCode="0.0"/>
    <numFmt numFmtId="167" formatCode="#,##0.00\ _₽"/>
  </numFmts>
  <fonts count="57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indexed="64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.5"/>
      <name val="Times New Roman"/>
      <family val="1"/>
    </font>
    <font>
      <strike/>
      <sz val="10"/>
      <name val="Times New Roman"/>
      <family val="1"/>
    </font>
    <font>
      <strike/>
      <sz val="10"/>
      <name val="Calibri"/>
      <family val="2"/>
    </font>
    <font>
      <sz val="10"/>
      <name val="Arial Cyr"/>
    </font>
    <font>
      <sz val="8"/>
      <name val="Times New Roman"/>
      <family val="1"/>
    </font>
    <font>
      <sz val="9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name val="Wingdings"/>
      <charset val="2"/>
    </font>
    <font>
      <b/>
      <sz val="10"/>
      <color theme="1"/>
      <name val="Wingdings"/>
      <charset val="2"/>
    </font>
    <font>
      <b/>
      <sz val="10"/>
      <name val="Calibri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trike/>
      <sz val="14"/>
      <color indexed="2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trike/>
      <sz val="12"/>
      <color indexed="2"/>
      <name val="Calibri"/>
      <family val="2"/>
      <scheme val="minor"/>
    </font>
    <font>
      <sz val="12"/>
      <color indexed="64"/>
      <name val="Calibri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9"/>
      <name val="Arial Cyr"/>
      <charset val="204"/>
    </font>
    <font>
      <sz val="10"/>
      <name val="Arial Cyr"/>
      <charset val="204"/>
    </font>
    <font>
      <sz val="10"/>
      <name val="Cambria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1"/>
    <xf numFmtId="0" fontId="1" fillId="0" borderId="1" applyNumberFormat="0" applyFill="0" applyBorder="0"/>
    <xf numFmtId="0" fontId="37" fillId="0" borderId="1"/>
    <xf numFmtId="0" fontId="2" fillId="0" borderId="1"/>
    <xf numFmtId="0" fontId="3" fillId="0" borderId="1"/>
    <xf numFmtId="9" fontId="3" fillId="0" borderId="1" applyFont="0" applyFill="0" applyBorder="0"/>
    <xf numFmtId="0" fontId="47" fillId="0" borderId="1"/>
  </cellStyleXfs>
  <cellXfs count="410">
    <xf numFmtId="0" fontId="0" fillId="0" borderId="1" xfId="0" applyBorder="1"/>
    <xf numFmtId="0" fontId="4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1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/>
    <xf numFmtId="164" fontId="7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/>
    <xf numFmtId="1" fontId="6" fillId="2" borderId="2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/>
    <xf numFmtId="4" fontId="6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 vertical="center"/>
    </xf>
    <xf numFmtId="4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6" fillId="2" borderId="2" xfId="4" applyNumberFormat="1" applyFont="1" applyFill="1" applyBorder="1" applyAlignment="1">
      <alignment horizontal="center" vertical="center" wrapText="1"/>
    </xf>
    <xf numFmtId="166" fontId="6" fillId="2" borderId="2" xfId="4" applyNumberFormat="1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4" applyFont="1" applyFill="1" applyBorder="1" applyAlignment="1">
      <alignment vertical="top" wrapText="1"/>
    </xf>
    <xf numFmtId="165" fontId="12" fillId="2" borderId="2" xfId="4" applyNumberFormat="1" applyFont="1" applyFill="1" applyBorder="1" applyAlignment="1">
      <alignment horizontal="center" vertical="center" wrapText="1"/>
    </xf>
    <xf numFmtId="165" fontId="6" fillId="2" borderId="2" xfId="4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" fontId="6" fillId="2" borderId="2" xfId="4" applyNumberFormat="1" applyFont="1" applyFill="1" applyBorder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/>
    </xf>
    <xf numFmtId="0" fontId="10" fillId="2" borderId="1" xfId="0" applyFont="1" applyFill="1" applyBorder="1"/>
    <xf numFmtId="165" fontId="6" fillId="2" borderId="2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/>
    <xf numFmtId="4" fontId="7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9" fillId="2" borderId="1" xfId="0" applyFont="1" applyFill="1" applyBorder="1" applyAlignment="1">
      <alignment horizontal="right" vertical="center"/>
    </xf>
    <xf numFmtId="0" fontId="20" fillId="2" borderId="6" xfId="0" applyFont="1" applyFill="1" applyBorder="1" applyAlignment="1">
      <alignment horizontal="center" vertical="center" wrapText="1"/>
    </xf>
    <xf numFmtId="4" fontId="17" fillId="2" borderId="6" xfId="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 vertical="center" wrapText="1"/>
    </xf>
    <xf numFmtId="9" fontId="20" fillId="2" borderId="2" xfId="0" applyNumberFormat="1" applyFont="1" applyFill="1" applyBorder="1" applyAlignment="1">
      <alignment horizontal="center" vertical="center" wrapText="1"/>
    </xf>
    <xf numFmtId="9" fontId="17" fillId="2" borderId="2" xfId="3" applyNumberFormat="1" applyFont="1" applyFill="1" applyBorder="1" applyAlignment="1">
      <alignment horizontal="center" vertical="center"/>
    </xf>
    <xf numFmtId="164" fontId="17" fillId="2" borderId="2" xfId="3" applyNumberFormat="1" applyFont="1" applyFill="1" applyBorder="1" applyAlignment="1">
      <alignment horizontal="center" vertical="center"/>
    </xf>
    <xf numFmtId="9" fontId="20" fillId="2" borderId="2" xfId="0" applyNumberFormat="1" applyFont="1" applyFill="1" applyBorder="1" applyAlignment="1">
      <alignment horizontal="center"/>
    </xf>
    <xf numFmtId="9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/>
    </xf>
    <xf numFmtId="0" fontId="19" fillId="2" borderId="1" xfId="0" applyFont="1" applyFill="1" applyBorder="1"/>
    <xf numFmtId="0" fontId="10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22" fillId="2" borderId="1" xfId="0" applyFont="1" applyFill="1" applyBorder="1" applyAlignment="1">
      <alignment vertical="center"/>
    </xf>
    <xf numFmtId="0" fontId="2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166" fontId="24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25" fillId="2" borderId="2" xfId="0" applyFont="1" applyFill="1" applyBorder="1" applyAlignment="1">
      <alignment horizontal="center" vertical="center"/>
    </xf>
    <xf numFmtId="10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1" xfId="3" applyFont="1" applyFill="1" applyBorder="1"/>
    <xf numFmtId="0" fontId="19" fillId="2" borderId="2" xfId="3" applyFont="1" applyFill="1" applyBorder="1" applyAlignment="1">
      <alignment horizontal="center" vertical="center" wrapText="1"/>
    </xf>
    <xf numFmtId="0" fontId="19" fillId="2" borderId="2" xfId="3" applyFont="1" applyFill="1" applyBorder="1" applyAlignment="1">
      <alignment horizontal="left" vertical="center" wrapText="1"/>
    </xf>
    <xf numFmtId="49" fontId="19" fillId="2" borderId="2" xfId="3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4" fontId="19" fillId="2" borderId="2" xfId="3" applyNumberFormat="1" applyFont="1" applyFill="1" applyBorder="1" applyAlignment="1">
      <alignment horizontal="center" vertical="center"/>
    </xf>
    <xf numFmtId="10" fontId="19" fillId="2" borderId="2" xfId="3" applyNumberFormat="1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vertical="center" wrapText="1"/>
    </xf>
    <xf numFmtId="2" fontId="19" fillId="2" borderId="2" xfId="3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16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2" fontId="8" fillId="2" borderId="2" xfId="0" applyNumberFormat="1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166" fontId="8" fillId="2" borderId="2" xfId="0" applyNumberFormat="1" applyFont="1" applyFill="1" applyBorder="1" applyAlignment="1">
      <alignment vertical="center" wrapText="1"/>
    </xf>
    <xf numFmtId="2" fontId="24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8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vertical="center" wrapText="1"/>
    </xf>
    <xf numFmtId="166" fontId="28" fillId="2" borderId="2" xfId="0" applyNumberFormat="1" applyFont="1" applyFill="1" applyBorder="1" applyAlignment="1">
      <alignment horizontal="center" vertical="center" wrapText="1"/>
    </xf>
    <xf numFmtId="0" fontId="19" fillId="2" borderId="1" xfId="3" applyFont="1" applyFill="1" applyBorder="1"/>
    <xf numFmtId="3" fontId="19" fillId="2" borderId="2" xfId="3" applyNumberFormat="1" applyFont="1" applyFill="1" applyBorder="1" applyAlignment="1">
      <alignment horizontal="center" vertical="center"/>
    </xf>
    <xf numFmtId="165" fontId="19" fillId="2" borderId="2" xfId="3" applyNumberFormat="1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vertical="top" wrapText="1"/>
    </xf>
    <xf numFmtId="0" fontId="29" fillId="2" borderId="2" xfId="0" applyFont="1" applyFill="1" applyBorder="1" applyAlignment="1">
      <alignment horizontal="center" vertical="center"/>
    </xf>
    <xf numFmtId="0" fontId="10" fillId="0" borderId="1" xfId="0" applyFont="1" applyBorder="1"/>
    <xf numFmtId="0" fontId="8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3" borderId="1" xfId="0" applyFill="1" applyBorder="1"/>
    <xf numFmtId="0" fontId="6" fillId="0" borderId="2" xfId="0" applyFont="1" applyBorder="1" applyAlignment="1">
      <alignment vertical="center" wrapText="1"/>
    </xf>
    <xf numFmtId="0" fontId="30" fillId="2" borderId="1" xfId="0" applyFont="1" applyFill="1" applyBorder="1"/>
    <xf numFmtId="0" fontId="31" fillId="2" borderId="1" xfId="0" applyFont="1" applyFill="1" applyBorder="1"/>
    <xf numFmtId="0" fontId="34" fillId="2" borderId="1" xfId="0" applyFont="1" applyFill="1" applyBorder="1"/>
    <xf numFmtId="0" fontId="33" fillId="2" borderId="1" xfId="0" applyFont="1" applyFill="1" applyBorder="1" applyAlignment="1">
      <alignment horizontal="left" vertical="center"/>
    </xf>
    <xf numFmtId="0" fontId="30" fillId="2" borderId="1" xfId="0" applyFont="1" applyFill="1" applyBorder="1" applyAlignment="1">
      <alignment horizontal="center"/>
    </xf>
    <xf numFmtId="0" fontId="35" fillId="2" borderId="1" xfId="0" applyFont="1" applyFill="1" applyBorder="1"/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9" fontId="7" fillId="2" borderId="2" xfId="3" applyNumberFormat="1" applyFont="1" applyFill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4" fontId="40" fillId="2" borderId="2" xfId="0" applyNumberFormat="1" applyFont="1" applyFill="1" applyBorder="1" applyAlignment="1">
      <alignment horizontal="center" vertical="center"/>
    </xf>
    <xf numFmtId="4" fontId="40" fillId="2" borderId="2" xfId="0" applyNumberFormat="1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vertical="center" wrapText="1"/>
    </xf>
    <xf numFmtId="0" fontId="39" fillId="2" borderId="2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165" fontId="17" fillId="2" borderId="2" xfId="3" applyNumberFormat="1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left" vertical="center"/>
    </xf>
    <xf numFmtId="0" fontId="31" fillId="2" borderId="1" xfId="0" applyFont="1" applyFill="1" applyBorder="1" applyAlignment="1">
      <alignment horizontal="center"/>
    </xf>
    <xf numFmtId="0" fontId="32" fillId="2" borderId="1" xfId="0" applyFont="1" applyFill="1" applyBorder="1"/>
    <xf numFmtId="0" fontId="33" fillId="2" borderId="1" xfId="0" applyFont="1" applyFill="1" applyBorder="1" applyAlignment="1">
      <alignment horizontal="right" vertical="center"/>
    </xf>
    <xf numFmtId="0" fontId="33" fillId="2" borderId="1" xfId="0" applyFont="1" applyFill="1" applyBorder="1" applyAlignment="1">
      <alignment vertical="center"/>
    </xf>
    <xf numFmtId="0" fontId="33" fillId="2" borderId="1" xfId="0" applyFont="1" applyFill="1" applyBorder="1"/>
    <xf numFmtId="166" fontId="7" fillId="2" borderId="2" xfId="0" applyNumberFormat="1" applyFont="1" applyFill="1" applyBorder="1" applyAlignment="1">
      <alignment horizontal="center" vertical="center" wrapText="1"/>
    </xf>
    <xf numFmtId="2" fontId="30" fillId="2" borderId="1" xfId="0" applyNumberFormat="1" applyFont="1" applyFill="1" applyBorder="1"/>
    <xf numFmtId="0" fontId="36" fillId="2" borderId="1" xfId="0" applyFont="1" applyFill="1" applyBorder="1"/>
    <xf numFmtId="0" fontId="0" fillId="2" borderId="1" xfId="0" applyFill="1" applyBorder="1" applyAlignment="1">
      <alignment horizontal="center"/>
    </xf>
    <xf numFmtId="0" fontId="38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167" fontId="46" fillId="2" borderId="2" xfId="0" applyNumberFormat="1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 wrapText="1"/>
    </xf>
    <xf numFmtId="0" fontId="6" fillId="2" borderId="8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left" vertical="center" wrapText="1"/>
    </xf>
    <xf numFmtId="0" fontId="6" fillId="2" borderId="8" xfId="4" applyFont="1" applyFill="1" applyBorder="1" applyAlignment="1">
      <alignment horizontal="left" vertical="center" wrapText="1"/>
    </xf>
    <xf numFmtId="0" fontId="6" fillId="2" borderId="7" xfId="4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" fontId="6" fillId="2" borderId="6" xfId="0" applyNumberFormat="1" applyFont="1" applyFill="1" applyBorder="1" applyAlignment="1">
      <alignment horizontal="center" vertical="center" wrapText="1"/>
    </xf>
    <xf numFmtId="16" fontId="6" fillId="2" borderId="8" xfId="0" applyNumberFormat="1" applyFont="1" applyFill="1" applyBorder="1" applyAlignment="1">
      <alignment horizontal="center" vertical="center" wrapText="1"/>
    </xf>
    <xf numFmtId="16" fontId="6" fillId="2" borderId="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0" fillId="2" borderId="6" xfId="0" applyNumberFormat="1" applyFont="1" applyFill="1" applyBorder="1" applyAlignment="1">
      <alignment horizontal="center" vertical="center" wrapText="1"/>
    </xf>
    <xf numFmtId="0" fontId="40" fillId="2" borderId="8" xfId="0" applyNumberFormat="1" applyFont="1" applyFill="1" applyBorder="1" applyAlignment="1">
      <alignment horizontal="center" vertical="center" wrapText="1"/>
    </xf>
    <xf numFmtId="0" fontId="40" fillId="2" borderId="7" xfId="0" applyNumberFormat="1" applyFont="1" applyFill="1" applyBorder="1" applyAlignment="1">
      <alignment horizontal="center" vertical="center" wrapText="1"/>
    </xf>
    <xf numFmtId="0" fontId="38" fillId="2" borderId="6" xfId="0" applyNumberFormat="1" applyFont="1" applyFill="1" applyBorder="1" applyAlignment="1">
      <alignment horizontal="left" vertical="center" wrapText="1"/>
    </xf>
    <xf numFmtId="0" fontId="38" fillId="2" borderId="8" xfId="0" applyNumberFormat="1" applyFont="1" applyFill="1" applyBorder="1" applyAlignment="1">
      <alignment horizontal="left" vertical="center" wrapText="1"/>
    </xf>
    <xf numFmtId="0" fontId="38" fillId="2" borderId="7" xfId="0" applyNumberFormat="1" applyFont="1" applyFill="1" applyBorder="1" applyAlignment="1">
      <alignment horizontal="left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8" xfId="0" applyFont="1" applyFill="1" applyBorder="1"/>
    <xf numFmtId="0" fontId="5" fillId="2" borderId="7" xfId="0" applyFont="1" applyFill="1" applyBorder="1"/>
    <xf numFmtId="0" fontId="38" fillId="2" borderId="6" xfId="0" applyNumberFormat="1" applyFont="1" applyFill="1" applyBorder="1" applyAlignment="1">
      <alignment horizontal="center" vertical="center" wrapText="1"/>
    </xf>
    <xf numFmtId="0" fontId="38" fillId="2" borderId="8" xfId="0" applyNumberFormat="1" applyFont="1" applyFill="1" applyBorder="1" applyAlignment="1">
      <alignment horizontal="center" vertical="center" wrapText="1"/>
    </xf>
    <xf numFmtId="0" fontId="38" fillId="2" borderId="7" xfId="0" applyNumberFormat="1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40" fillId="2" borderId="8" xfId="0" applyFont="1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center" vertical="center" wrapText="1"/>
    </xf>
    <xf numFmtId="166" fontId="6" fillId="2" borderId="9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2" xfId="4" applyFont="1" applyFill="1" applyBorder="1" applyAlignment="1">
      <alignment horizontal="center" vertical="center" wrapText="1"/>
    </xf>
    <xf numFmtId="14" fontId="18" fillId="2" borderId="9" xfId="0" applyNumberFormat="1" applyFont="1" applyFill="1" applyBorder="1" applyAlignment="1">
      <alignment horizontal="left" vertical="center" wrapText="1"/>
    </xf>
    <xf numFmtId="0" fontId="18" fillId="2" borderId="10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left" vertical="top" wrapText="1"/>
    </xf>
    <xf numFmtId="16" fontId="40" fillId="2" borderId="6" xfId="0" applyNumberFormat="1" applyFont="1" applyFill="1" applyBorder="1" applyAlignment="1">
      <alignment horizontal="center" vertical="center" wrapText="1"/>
    </xf>
    <xf numFmtId="16" fontId="40" fillId="2" borderId="8" xfId="0" applyNumberFormat="1" applyFont="1" applyFill="1" applyBorder="1" applyAlignment="1">
      <alignment horizontal="center" vertical="center" wrapText="1"/>
    </xf>
    <xf numFmtId="16" fontId="40" fillId="2" borderId="7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left" vertical="center"/>
    </xf>
    <xf numFmtId="0" fontId="20" fillId="2" borderId="9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20" fillId="2" borderId="10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top" wrapText="1"/>
    </xf>
    <xf numFmtId="0" fontId="41" fillId="2" borderId="2" xfId="0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 wrapText="1"/>
    </xf>
    <xf numFmtId="0" fontId="41" fillId="2" borderId="2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" fontId="41" fillId="2" borderId="2" xfId="0" applyNumberFormat="1" applyFont="1" applyFill="1" applyBorder="1" applyAlignment="1">
      <alignment horizontal="left" vertical="center" wrapText="1"/>
    </xf>
    <xf numFmtId="9" fontId="20" fillId="2" borderId="2" xfId="0" applyNumberFormat="1" applyFont="1" applyFill="1" applyBorder="1" applyAlignment="1">
      <alignment vertical="center"/>
    </xf>
    <xf numFmtId="1" fontId="20" fillId="2" borderId="2" xfId="0" applyNumberFormat="1" applyFont="1" applyFill="1" applyBorder="1" applyAlignment="1">
      <alignment vertical="center"/>
    </xf>
    <xf numFmtId="0" fontId="20" fillId="2" borderId="9" xfId="0" applyFont="1" applyFill="1" applyBorder="1" applyAlignment="1">
      <alignment vertical="center" wrapText="1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20" fillId="2" borderId="10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20" fillId="2" borderId="11" xfId="0" applyFont="1" applyFill="1" applyBorder="1" applyAlignment="1">
      <alignment vertical="center" wrapText="1"/>
    </xf>
    <xf numFmtId="0" fontId="0" fillId="2" borderId="1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20" fillId="2" borderId="6" xfId="0" applyFont="1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center" vertical="top" wrapText="1"/>
    </xf>
    <xf numFmtId="0" fontId="8" fillId="2" borderId="8" xfId="1" applyFont="1" applyFill="1" applyBorder="1" applyAlignment="1">
      <alignment horizontal="center" vertical="top" wrapText="1"/>
    </xf>
    <xf numFmtId="0" fontId="8" fillId="2" borderId="7" xfId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vertical="center" wrapText="1"/>
    </xf>
    <xf numFmtId="0" fontId="28" fillId="2" borderId="4" xfId="0" applyFont="1" applyFill="1" applyBorder="1" applyAlignment="1">
      <alignment vertical="center" wrapText="1"/>
    </xf>
    <xf numFmtId="0" fontId="28" fillId="2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34" fillId="2" borderId="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left" vertical="center" wrapText="1"/>
    </xf>
    <xf numFmtId="0" fontId="40" fillId="2" borderId="6" xfId="6" applyFont="1" applyFill="1" applyBorder="1" applyAlignment="1">
      <alignment horizontal="left" vertical="center" wrapText="1"/>
    </xf>
    <xf numFmtId="0" fontId="40" fillId="2" borderId="8" xfId="6" applyFont="1" applyFill="1" applyBorder="1" applyAlignment="1">
      <alignment horizontal="left" vertical="center" wrapText="1"/>
    </xf>
    <xf numFmtId="0" fontId="40" fillId="2" borderId="7" xfId="6" applyFont="1" applyFill="1" applyBorder="1" applyAlignment="1">
      <alignment horizontal="left" vertical="center" wrapText="1"/>
    </xf>
    <xf numFmtId="0" fontId="56" fillId="2" borderId="2" xfId="0" applyNumberFormat="1" applyFont="1" applyFill="1" applyBorder="1" applyAlignment="1">
      <alignment horizontal="center" vertical="center" wrapText="1"/>
    </xf>
    <xf numFmtId="0" fontId="56" fillId="2" borderId="2" xfId="0" applyFont="1" applyFill="1" applyBorder="1" applyAlignment="1">
      <alignment horizontal="center" vertical="center" wrapText="1"/>
    </xf>
    <xf numFmtId="0" fontId="56" fillId="2" borderId="2" xfId="0" applyFont="1" applyFill="1" applyBorder="1" applyAlignment="1">
      <alignment horizontal="center" vertical="center" wrapText="1"/>
    </xf>
    <xf numFmtId="0" fontId="48" fillId="2" borderId="6" xfId="6" applyNumberFormat="1" applyFont="1" applyFill="1" applyBorder="1" applyAlignment="1">
      <alignment horizontal="center" vertical="center" wrapText="1"/>
    </xf>
    <xf numFmtId="0" fontId="48" fillId="2" borderId="6" xfId="6" applyFont="1" applyFill="1" applyBorder="1" applyAlignment="1">
      <alignment horizontal="left" vertical="center" wrapText="1"/>
    </xf>
    <xf numFmtId="1" fontId="39" fillId="2" borderId="2" xfId="0" applyNumberFormat="1" applyFont="1" applyFill="1" applyBorder="1" applyAlignment="1">
      <alignment horizontal="center" vertical="center" wrapText="1"/>
    </xf>
    <xf numFmtId="4" fontId="49" fillId="2" borderId="2" xfId="0" applyNumberFormat="1" applyFont="1" applyFill="1" applyBorder="1" applyAlignment="1">
      <alignment horizontal="center" vertical="center"/>
    </xf>
    <xf numFmtId="166" fontId="49" fillId="2" borderId="2" xfId="0" applyNumberFormat="1" applyFont="1" applyFill="1" applyBorder="1" applyAlignment="1">
      <alignment horizontal="center" vertical="center" wrapText="1"/>
    </xf>
    <xf numFmtId="0" fontId="50" fillId="2" borderId="2" xfId="0" applyFont="1" applyFill="1" applyBorder="1" applyAlignment="1">
      <alignment vertical="top" wrapText="1"/>
    </xf>
    <xf numFmtId="0" fontId="40" fillId="2" borderId="6" xfId="6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51" fillId="2" borderId="1" xfId="0" applyFont="1" applyFill="1"/>
    <xf numFmtId="0" fontId="0" fillId="2" borderId="8" xfId="0" applyFill="1" applyBorder="1"/>
    <xf numFmtId="164" fontId="39" fillId="2" borderId="2" xfId="0" applyNumberFormat="1" applyFont="1" applyFill="1" applyBorder="1" applyAlignment="1">
      <alignment horizontal="center" vertical="center" wrapText="1"/>
    </xf>
    <xf numFmtId="4" fontId="49" fillId="2" borderId="2" xfId="6" applyNumberFormat="1" applyFont="1" applyFill="1" applyBorder="1" applyAlignment="1">
      <alignment horizontal="center" vertical="center" wrapText="1"/>
    </xf>
    <xf numFmtId="0" fontId="40" fillId="2" borderId="8" xfId="6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40" fillId="2" borderId="2" xfId="6" applyNumberFormat="1" applyFont="1" applyFill="1" applyBorder="1" applyAlignment="1">
      <alignment horizontal="center" vertical="center" wrapText="1"/>
    </xf>
    <xf numFmtId="166" fontId="40" fillId="2" borderId="2" xfId="0" applyNumberFormat="1" applyFont="1" applyFill="1" applyBorder="1" applyAlignment="1">
      <alignment horizontal="center" vertical="center" wrapText="1"/>
    </xf>
    <xf numFmtId="0" fontId="0" fillId="2" borderId="7" xfId="0" applyFill="1" applyBorder="1"/>
    <xf numFmtId="165" fontId="50" fillId="2" borderId="2" xfId="0" applyNumberFormat="1" applyFont="1" applyFill="1" applyBorder="1" applyAlignment="1">
      <alignment vertical="center" wrapText="1"/>
    </xf>
    <xf numFmtId="0" fontId="40" fillId="2" borderId="7" xfId="6" applyFont="1" applyFill="1" applyBorder="1" applyAlignment="1">
      <alignment horizontal="center" vertical="center" wrapText="1"/>
    </xf>
    <xf numFmtId="0" fontId="40" fillId="2" borderId="6" xfId="6" applyNumberFormat="1" applyFont="1" applyFill="1" applyBorder="1" applyAlignment="1">
      <alignment horizontal="center" vertical="center" wrapText="1"/>
    </xf>
    <xf numFmtId="0" fontId="40" fillId="2" borderId="6" xfId="6" applyNumberFormat="1" applyFont="1" applyFill="1" applyBorder="1" applyAlignment="1">
      <alignment horizontal="left" vertical="center" wrapText="1"/>
    </xf>
    <xf numFmtId="0" fontId="40" fillId="2" borderId="2" xfId="0" applyFont="1" applyFill="1" applyBorder="1" applyAlignment="1">
      <alignment vertical="top" wrapText="1"/>
    </xf>
    <xf numFmtId="0" fontId="40" fillId="2" borderId="8" xfId="6" applyNumberFormat="1" applyFont="1" applyFill="1" applyBorder="1" applyAlignment="1">
      <alignment horizontal="center" vertical="center" wrapText="1"/>
    </xf>
    <xf numFmtId="0" fontId="40" fillId="2" borderId="8" xfId="6" applyNumberFormat="1" applyFont="1" applyFill="1" applyBorder="1" applyAlignment="1">
      <alignment horizontal="left" vertical="center" wrapText="1"/>
    </xf>
    <xf numFmtId="0" fontId="40" fillId="2" borderId="7" xfId="6" applyNumberFormat="1" applyFont="1" applyFill="1" applyBorder="1" applyAlignment="1">
      <alignment horizontal="center" vertical="center" wrapText="1"/>
    </xf>
    <xf numFmtId="0" fontId="40" fillId="2" borderId="7" xfId="6" applyNumberFormat="1" applyFont="1" applyFill="1" applyBorder="1" applyAlignment="1">
      <alignment horizontal="left" vertical="center" wrapText="1"/>
    </xf>
    <xf numFmtId="165" fontId="40" fillId="2" borderId="2" xfId="0" applyNumberFormat="1" applyFont="1" applyFill="1" applyBorder="1" applyAlignment="1">
      <alignment vertical="center" wrapText="1"/>
    </xf>
    <xf numFmtId="0" fontId="38" fillId="2" borderId="6" xfId="6" applyNumberFormat="1" applyFont="1" applyFill="1" applyBorder="1" applyAlignment="1">
      <alignment horizontal="left" vertical="center" wrapText="1"/>
    </xf>
    <xf numFmtId="166" fontId="40" fillId="2" borderId="2" xfId="0" applyNumberFormat="1" applyFont="1" applyFill="1" applyBorder="1" applyAlignment="1">
      <alignment horizontal="center" vertical="center"/>
    </xf>
    <xf numFmtId="0" fontId="40" fillId="2" borderId="9" xfId="6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top" wrapText="1"/>
    </xf>
    <xf numFmtId="0" fontId="38" fillId="2" borderId="8" xfId="6" applyNumberFormat="1" applyFont="1" applyFill="1" applyBorder="1" applyAlignment="1">
      <alignment horizontal="left" vertical="center" wrapText="1"/>
    </xf>
    <xf numFmtId="166" fontId="40" fillId="2" borderId="2" xfId="6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40" fillId="2" borderId="8" xfId="0" applyFont="1" applyFill="1" applyBorder="1" applyAlignment="1">
      <alignment horizontal="center" vertical="top" wrapText="1"/>
    </xf>
    <xf numFmtId="0" fontId="38" fillId="2" borderId="7" xfId="6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center" vertical="top" wrapText="1"/>
    </xf>
    <xf numFmtId="0" fontId="40" fillId="2" borderId="9" xfId="0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center" wrapText="1"/>
    </xf>
    <xf numFmtId="0" fontId="38" fillId="2" borderId="6" xfId="6" applyNumberFormat="1" applyFont="1" applyFill="1" applyBorder="1" applyAlignment="1">
      <alignment horizontal="left" vertical="top" wrapText="1"/>
    </xf>
    <xf numFmtId="0" fontId="38" fillId="2" borderId="8" xfId="6" applyNumberFormat="1" applyFont="1" applyFill="1" applyBorder="1" applyAlignment="1">
      <alignment horizontal="left" vertical="top" wrapText="1"/>
    </xf>
    <xf numFmtId="0" fontId="38" fillId="2" borderId="7" xfId="6" applyNumberFormat="1" applyFont="1" applyFill="1" applyBorder="1" applyAlignment="1">
      <alignment horizontal="left" vertical="top" wrapText="1"/>
    </xf>
    <xf numFmtId="0" fontId="46" fillId="2" borderId="6" xfId="6" applyFont="1" applyFill="1" applyBorder="1" applyAlignment="1">
      <alignment horizontal="center" vertical="top" wrapText="1"/>
    </xf>
    <xf numFmtId="0" fontId="46" fillId="2" borderId="8" xfId="6" applyFont="1" applyFill="1" applyBorder="1" applyAlignment="1">
      <alignment horizontal="center" vertical="top" wrapText="1"/>
    </xf>
    <xf numFmtId="0" fontId="46" fillId="2" borderId="7" xfId="6" applyFont="1" applyFill="1" applyBorder="1" applyAlignment="1">
      <alignment horizontal="center" vertical="top" wrapText="1"/>
    </xf>
    <xf numFmtId="14" fontId="40" fillId="2" borderId="6" xfId="6" applyNumberFormat="1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left" vertical="top" wrapText="1"/>
    </xf>
    <xf numFmtId="0" fontId="40" fillId="2" borderId="6" xfId="6" applyFont="1" applyFill="1" applyBorder="1" applyAlignment="1">
      <alignment horizontal="center" vertical="top" wrapText="1"/>
    </xf>
    <xf numFmtId="14" fontId="40" fillId="2" borderId="8" xfId="6" applyNumberFormat="1" applyFont="1" applyFill="1" applyBorder="1" applyAlignment="1">
      <alignment horizontal="center" vertical="center" wrapText="1"/>
    </xf>
    <xf numFmtId="0" fontId="40" fillId="2" borderId="8" xfId="0" applyFont="1" applyFill="1" applyBorder="1" applyAlignment="1">
      <alignment horizontal="left" vertical="top" wrapText="1"/>
    </xf>
    <xf numFmtId="14" fontId="40" fillId="2" borderId="7" xfId="6" applyNumberFormat="1" applyFont="1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 wrapText="1"/>
    </xf>
    <xf numFmtId="0" fontId="40" fillId="2" borderId="6" xfId="0" applyFont="1" applyFill="1" applyBorder="1" applyAlignment="1">
      <alignment horizontal="left" vertical="center" wrapText="1"/>
    </xf>
    <xf numFmtId="0" fontId="40" fillId="2" borderId="8" xfId="0" applyFont="1" applyFill="1" applyBorder="1" applyAlignment="1">
      <alignment horizontal="left" vertical="center" wrapText="1"/>
    </xf>
    <xf numFmtId="0" fontId="40" fillId="2" borderId="7" xfId="0" applyFont="1" applyFill="1" applyBorder="1" applyAlignment="1">
      <alignment horizontal="left" vertical="center" wrapText="1"/>
    </xf>
    <xf numFmtId="0" fontId="38" fillId="2" borderId="6" xfId="0" applyFont="1" applyFill="1" applyBorder="1" applyAlignment="1">
      <alignment horizontal="left" vertical="center" wrapText="1"/>
    </xf>
    <xf numFmtId="0" fontId="46" fillId="2" borderId="6" xfId="6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left" vertical="center" wrapText="1"/>
    </xf>
    <xf numFmtId="0" fontId="53" fillId="2" borderId="8" xfId="0" applyFont="1" applyFill="1" applyBorder="1" applyAlignment="1">
      <alignment horizontal="center" vertical="center" wrapText="1"/>
    </xf>
    <xf numFmtId="0" fontId="54" fillId="2" borderId="8" xfId="0" applyFont="1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left" vertical="center" wrapText="1"/>
    </xf>
    <xf numFmtId="0" fontId="53" fillId="2" borderId="7" xfId="0" applyFont="1" applyFill="1" applyBorder="1" applyAlignment="1">
      <alignment horizontal="center" vertical="center" wrapText="1"/>
    </xf>
    <xf numFmtId="0" fontId="54" fillId="2" borderId="7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center" wrapText="1"/>
    </xf>
    <xf numFmtId="49" fontId="40" fillId="2" borderId="6" xfId="6" applyNumberFormat="1" applyFont="1" applyFill="1" applyBorder="1" applyAlignment="1">
      <alignment horizontal="center" vertical="center" wrapText="1"/>
    </xf>
    <xf numFmtId="0" fontId="40" fillId="2" borderId="2" xfId="6" applyFont="1" applyFill="1" applyBorder="1" applyAlignment="1">
      <alignment vertical="center" wrapText="1"/>
    </xf>
    <xf numFmtId="49" fontId="40" fillId="2" borderId="8" xfId="6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49" fontId="40" fillId="2" borderId="7" xfId="6" applyNumberFormat="1" applyFont="1" applyFill="1" applyBorder="1" applyAlignment="1">
      <alignment horizontal="center" vertical="center" wrapText="1"/>
    </xf>
    <xf numFmtId="0" fontId="55" fillId="2" borderId="2" xfId="6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top" wrapText="1"/>
    </xf>
    <xf numFmtId="0" fontId="55" fillId="2" borderId="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top" wrapText="1"/>
    </xf>
    <xf numFmtId="0" fontId="40" fillId="2" borderId="2" xfId="6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40" fillId="2" borderId="2" xfId="6" applyFont="1" applyFill="1" applyBorder="1" applyAlignment="1">
      <alignment vertical="top" wrapText="1"/>
    </xf>
    <xf numFmtId="0" fontId="55" fillId="2" borderId="6" xfId="6" applyFont="1" applyFill="1" applyBorder="1" applyAlignment="1">
      <alignment horizontal="center" vertical="center" wrapText="1"/>
    </xf>
    <xf numFmtId="0" fontId="55" fillId="2" borderId="8" xfId="6" applyFont="1" applyFill="1" applyBorder="1" applyAlignment="1">
      <alignment horizontal="center" vertical="center" wrapText="1"/>
    </xf>
    <xf numFmtId="0" fontId="55" fillId="2" borderId="7" xfId="6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left" vertical="center" wrapText="1"/>
    </xf>
    <xf numFmtId="14" fontId="6" fillId="2" borderId="6" xfId="0" applyNumberFormat="1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1" fontId="7" fillId="2" borderId="2" xfId="4" applyNumberFormat="1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top" wrapText="1"/>
    </xf>
    <xf numFmtId="0" fontId="6" fillId="2" borderId="8" xfId="4" applyFont="1" applyFill="1" applyBorder="1" applyAlignment="1">
      <alignment horizontal="center" vertical="top" wrapText="1"/>
    </xf>
    <xf numFmtId="0" fontId="6" fillId="2" borderId="7" xfId="4" applyFont="1" applyFill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5" xfId="3"/>
    <cellStyle name="Обычный_Лист1" xfId="6"/>
    <cellStyle name="Обычный_Лист1 2" xfId="4"/>
    <cellStyle name="Процентный 2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IE5/VJ2430DE/godovoy-otchet-za-2019-g_&#1089;&#1074;&#1086;&#1076;_&#1056;&#1050;&#106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а"/>
      <sheetName val="11б. Отч ОКС"/>
      <sheetName val="11в. Отч пок"/>
      <sheetName val="11г. Отч НПА"/>
      <sheetName val="11д. Оц эф"/>
      <sheetName val="Лист1"/>
    </sheetNames>
    <sheetDataSet>
      <sheetData sheetId="0">
        <row r="305">
          <cell r="J305">
            <v>0.8928571428571429</v>
          </cell>
        </row>
      </sheetData>
      <sheetData sheetId="1"/>
      <sheetData sheetId="2">
        <row r="41">
          <cell r="M41">
            <v>86.991818181818175</v>
          </cell>
          <cell r="N41">
            <v>106.14999999999999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59999389629810485"/>
    <pageSetUpPr fitToPage="1"/>
  </sheetPr>
  <dimension ref="A1:O579"/>
  <sheetViews>
    <sheetView tabSelected="1" zoomScale="82" zoomScaleNormal="82" workbookViewId="0">
      <selection activeCell="G473" sqref="G473"/>
    </sheetView>
  </sheetViews>
  <sheetFormatPr defaultColWidth="13.7109375" defaultRowHeight="15.75" outlineLevelRow="1"/>
  <cols>
    <col min="1" max="1" width="7.42578125" style="2" customWidth="1"/>
    <col min="2" max="2" width="36" style="3" customWidth="1"/>
    <col min="3" max="3" width="7.7109375" style="4" customWidth="1"/>
    <col min="4" max="4" width="15.42578125" style="5" customWidth="1"/>
    <col min="5" max="5" width="24.85546875" style="6" customWidth="1"/>
    <col min="6" max="6" width="23.140625" style="6" customWidth="1"/>
    <col min="7" max="7" width="12.140625" style="5" customWidth="1"/>
    <col min="8" max="8" width="21.7109375" style="7" customWidth="1"/>
    <col min="9" max="9" width="31.7109375" style="7" customWidth="1"/>
    <col min="10" max="10" width="20.42578125" style="7" customWidth="1"/>
    <col min="11" max="11" width="21.42578125" style="7" customWidth="1"/>
    <col min="12" max="12" width="31.28515625" style="8" customWidth="1"/>
    <col min="13" max="13" width="7.85546875" style="1" customWidth="1"/>
    <col min="14" max="256" width="13.7109375" style="1"/>
    <col min="257" max="257" width="8.7109375" style="1" customWidth="1"/>
    <col min="258" max="258" width="36" style="1" customWidth="1"/>
    <col min="259" max="259" width="13.7109375" style="1"/>
    <col min="260" max="262" width="11" style="1" customWidth="1"/>
    <col min="263" max="263" width="10.85546875" style="1" customWidth="1"/>
    <col min="264" max="264" width="37.85546875" style="1" customWidth="1"/>
    <col min="265" max="265" width="31" style="1" customWidth="1"/>
    <col min="266" max="266" width="11.140625" style="1" customWidth="1"/>
    <col min="267" max="267" width="21.42578125" style="1" customWidth="1"/>
    <col min="268" max="268" width="31.28515625" style="1" customWidth="1"/>
    <col min="269" max="269" width="7.85546875" style="1" customWidth="1"/>
    <col min="270" max="512" width="13.7109375" style="1"/>
    <col min="513" max="513" width="8.7109375" style="1" customWidth="1"/>
    <col min="514" max="514" width="36" style="1" customWidth="1"/>
    <col min="515" max="515" width="13.7109375" style="1"/>
    <col min="516" max="518" width="11" style="1" customWidth="1"/>
    <col min="519" max="519" width="10.85546875" style="1" customWidth="1"/>
    <col min="520" max="520" width="37.85546875" style="1" customWidth="1"/>
    <col min="521" max="521" width="31" style="1" customWidth="1"/>
    <col min="522" max="522" width="11.140625" style="1" customWidth="1"/>
    <col min="523" max="523" width="21.42578125" style="1" customWidth="1"/>
    <col min="524" max="524" width="31.28515625" style="1" customWidth="1"/>
    <col min="525" max="525" width="7.85546875" style="1" customWidth="1"/>
    <col min="526" max="768" width="13.7109375" style="1"/>
    <col min="769" max="769" width="8.7109375" style="1" customWidth="1"/>
    <col min="770" max="770" width="36" style="1" customWidth="1"/>
    <col min="771" max="771" width="13.7109375" style="1"/>
    <col min="772" max="774" width="11" style="1" customWidth="1"/>
    <col min="775" max="775" width="10.85546875" style="1" customWidth="1"/>
    <col min="776" max="776" width="37.85546875" style="1" customWidth="1"/>
    <col min="777" max="777" width="31" style="1" customWidth="1"/>
    <col min="778" max="778" width="11.140625" style="1" customWidth="1"/>
    <col min="779" max="779" width="21.42578125" style="1" customWidth="1"/>
    <col min="780" max="780" width="31.28515625" style="1" customWidth="1"/>
    <col min="781" max="781" width="7.85546875" style="1" customWidth="1"/>
    <col min="782" max="1024" width="13.7109375" style="1"/>
    <col min="1025" max="1025" width="8.7109375" style="1" customWidth="1"/>
    <col min="1026" max="1026" width="36" style="1" customWidth="1"/>
    <col min="1027" max="1027" width="13.7109375" style="1"/>
    <col min="1028" max="1030" width="11" style="1" customWidth="1"/>
    <col min="1031" max="1031" width="10.85546875" style="1" customWidth="1"/>
    <col min="1032" max="1032" width="37.85546875" style="1" customWidth="1"/>
    <col min="1033" max="1033" width="31" style="1" customWidth="1"/>
    <col min="1034" max="1034" width="11.140625" style="1" customWidth="1"/>
    <col min="1035" max="1035" width="21.42578125" style="1" customWidth="1"/>
    <col min="1036" max="1036" width="31.28515625" style="1" customWidth="1"/>
    <col min="1037" max="1037" width="7.85546875" style="1" customWidth="1"/>
    <col min="1038" max="1280" width="13.7109375" style="1"/>
    <col min="1281" max="1281" width="8.7109375" style="1" customWidth="1"/>
    <col min="1282" max="1282" width="36" style="1" customWidth="1"/>
    <col min="1283" max="1283" width="13.7109375" style="1"/>
    <col min="1284" max="1286" width="11" style="1" customWidth="1"/>
    <col min="1287" max="1287" width="10.85546875" style="1" customWidth="1"/>
    <col min="1288" max="1288" width="37.85546875" style="1" customWidth="1"/>
    <col min="1289" max="1289" width="31" style="1" customWidth="1"/>
    <col min="1290" max="1290" width="11.140625" style="1" customWidth="1"/>
    <col min="1291" max="1291" width="21.42578125" style="1" customWidth="1"/>
    <col min="1292" max="1292" width="31.28515625" style="1" customWidth="1"/>
    <col min="1293" max="1293" width="7.85546875" style="1" customWidth="1"/>
    <col min="1294" max="1536" width="13.7109375" style="1"/>
    <col min="1537" max="1537" width="8.7109375" style="1" customWidth="1"/>
    <col min="1538" max="1538" width="36" style="1" customWidth="1"/>
    <col min="1539" max="1539" width="13.7109375" style="1"/>
    <col min="1540" max="1542" width="11" style="1" customWidth="1"/>
    <col min="1543" max="1543" width="10.85546875" style="1" customWidth="1"/>
    <col min="1544" max="1544" width="37.85546875" style="1" customWidth="1"/>
    <col min="1545" max="1545" width="31" style="1" customWidth="1"/>
    <col min="1546" max="1546" width="11.140625" style="1" customWidth="1"/>
    <col min="1547" max="1547" width="21.42578125" style="1" customWidth="1"/>
    <col min="1548" max="1548" width="31.28515625" style="1" customWidth="1"/>
    <col min="1549" max="1549" width="7.85546875" style="1" customWidth="1"/>
    <col min="1550" max="1792" width="13.7109375" style="1"/>
    <col min="1793" max="1793" width="8.7109375" style="1" customWidth="1"/>
    <col min="1794" max="1794" width="36" style="1" customWidth="1"/>
    <col min="1795" max="1795" width="13.7109375" style="1"/>
    <col min="1796" max="1798" width="11" style="1" customWidth="1"/>
    <col min="1799" max="1799" width="10.85546875" style="1" customWidth="1"/>
    <col min="1800" max="1800" width="37.85546875" style="1" customWidth="1"/>
    <col min="1801" max="1801" width="31" style="1" customWidth="1"/>
    <col min="1802" max="1802" width="11.140625" style="1" customWidth="1"/>
    <col min="1803" max="1803" width="21.42578125" style="1" customWidth="1"/>
    <col min="1804" max="1804" width="31.28515625" style="1" customWidth="1"/>
    <col min="1805" max="1805" width="7.85546875" style="1" customWidth="1"/>
    <col min="1806" max="2048" width="13.7109375" style="1"/>
    <col min="2049" max="2049" width="8.7109375" style="1" customWidth="1"/>
    <col min="2050" max="2050" width="36" style="1" customWidth="1"/>
    <col min="2051" max="2051" width="13.7109375" style="1"/>
    <col min="2052" max="2054" width="11" style="1" customWidth="1"/>
    <col min="2055" max="2055" width="10.85546875" style="1" customWidth="1"/>
    <col min="2056" max="2056" width="37.85546875" style="1" customWidth="1"/>
    <col min="2057" max="2057" width="31" style="1" customWidth="1"/>
    <col min="2058" max="2058" width="11.140625" style="1" customWidth="1"/>
    <col min="2059" max="2059" width="21.42578125" style="1" customWidth="1"/>
    <col min="2060" max="2060" width="31.28515625" style="1" customWidth="1"/>
    <col min="2061" max="2061" width="7.85546875" style="1" customWidth="1"/>
    <col min="2062" max="2304" width="13.7109375" style="1"/>
    <col min="2305" max="2305" width="8.7109375" style="1" customWidth="1"/>
    <col min="2306" max="2306" width="36" style="1" customWidth="1"/>
    <col min="2307" max="2307" width="13.7109375" style="1"/>
    <col min="2308" max="2310" width="11" style="1" customWidth="1"/>
    <col min="2311" max="2311" width="10.85546875" style="1" customWidth="1"/>
    <col min="2312" max="2312" width="37.85546875" style="1" customWidth="1"/>
    <col min="2313" max="2313" width="31" style="1" customWidth="1"/>
    <col min="2314" max="2314" width="11.140625" style="1" customWidth="1"/>
    <col min="2315" max="2315" width="21.42578125" style="1" customWidth="1"/>
    <col min="2316" max="2316" width="31.28515625" style="1" customWidth="1"/>
    <col min="2317" max="2317" width="7.85546875" style="1" customWidth="1"/>
    <col min="2318" max="2560" width="13.7109375" style="1"/>
    <col min="2561" max="2561" width="8.7109375" style="1" customWidth="1"/>
    <col min="2562" max="2562" width="36" style="1" customWidth="1"/>
    <col min="2563" max="2563" width="13.7109375" style="1"/>
    <col min="2564" max="2566" width="11" style="1" customWidth="1"/>
    <col min="2567" max="2567" width="10.85546875" style="1" customWidth="1"/>
    <col min="2568" max="2568" width="37.85546875" style="1" customWidth="1"/>
    <col min="2569" max="2569" width="31" style="1" customWidth="1"/>
    <col min="2570" max="2570" width="11.140625" style="1" customWidth="1"/>
    <col min="2571" max="2571" width="21.42578125" style="1" customWidth="1"/>
    <col min="2572" max="2572" width="31.28515625" style="1" customWidth="1"/>
    <col min="2573" max="2573" width="7.85546875" style="1" customWidth="1"/>
    <col min="2574" max="2816" width="13.7109375" style="1"/>
    <col min="2817" max="2817" width="8.7109375" style="1" customWidth="1"/>
    <col min="2818" max="2818" width="36" style="1" customWidth="1"/>
    <col min="2819" max="2819" width="13.7109375" style="1"/>
    <col min="2820" max="2822" width="11" style="1" customWidth="1"/>
    <col min="2823" max="2823" width="10.85546875" style="1" customWidth="1"/>
    <col min="2824" max="2824" width="37.85546875" style="1" customWidth="1"/>
    <col min="2825" max="2825" width="31" style="1" customWidth="1"/>
    <col min="2826" max="2826" width="11.140625" style="1" customWidth="1"/>
    <col min="2827" max="2827" width="21.42578125" style="1" customWidth="1"/>
    <col min="2828" max="2828" width="31.28515625" style="1" customWidth="1"/>
    <col min="2829" max="2829" width="7.85546875" style="1" customWidth="1"/>
    <col min="2830" max="3072" width="13.7109375" style="1"/>
    <col min="3073" max="3073" width="8.7109375" style="1" customWidth="1"/>
    <col min="3074" max="3074" width="36" style="1" customWidth="1"/>
    <col min="3075" max="3075" width="13.7109375" style="1"/>
    <col min="3076" max="3078" width="11" style="1" customWidth="1"/>
    <col min="3079" max="3079" width="10.85546875" style="1" customWidth="1"/>
    <col min="3080" max="3080" width="37.85546875" style="1" customWidth="1"/>
    <col min="3081" max="3081" width="31" style="1" customWidth="1"/>
    <col min="3082" max="3082" width="11.140625" style="1" customWidth="1"/>
    <col min="3083" max="3083" width="21.42578125" style="1" customWidth="1"/>
    <col min="3084" max="3084" width="31.28515625" style="1" customWidth="1"/>
    <col min="3085" max="3085" width="7.85546875" style="1" customWidth="1"/>
    <col min="3086" max="3328" width="13.7109375" style="1"/>
    <col min="3329" max="3329" width="8.7109375" style="1" customWidth="1"/>
    <col min="3330" max="3330" width="36" style="1" customWidth="1"/>
    <col min="3331" max="3331" width="13.7109375" style="1"/>
    <col min="3332" max="3334" width="11" style="1" customWidth="1"/>
    <col min="3335" max="3335" width="10.85546875" style="1" customWidth="1"/>
    <col min="3336" max="3336" width="37.85546875" style="1" customWidth="1"/>
    <col min="3337" max="3337" width="31" style="1" customWidth="1"/>
    <col min="3338" max="3338" width="11.140625" style="1" customWidth="1"/>
    <col min="3339" max="3339" width="21.42578125" style="1" customWidth="1"/>
    <col min="3340" max="3340" width="31.28515625" style="1" customWidth="1"/>
    <col min="3341" max="3341" width="7.85546875" style="1" customWidth="1"/>
    <col min="3342" max="3584" width="13.7109375" style="1"/>
    <col min="3585" max="3585" width="8.7109375" style="1" customWidth="1"/>
    <col min="3586" max="3586" width="36" style="1" customWidth="1"/>
    <col min="3587" max="3587" width="13.7109375" style="1"/>
    <col min="3588" max="3590" width="11" style="1" customWidth="1"/>
    <col min="3591" max="3591" width="10.85546875" style="1" customWidth="1"/>
    <col min="3592" max="3592" width="37.85546875" style="1" customWidth="1"/>
    <col min="3593" max="3593" width="31" style="1" customWidth="1"/>
    <col min="3594" max="3594" width="11.140625" style="1" customWidth="1"/>
    <col min="3595" max="3595" width="21.42578125" style="1" customWidth="1"/>
    <col min="3596" max="3596" width="31.28515625" style="1" customWidth="1"/>
    <col min="3597" max="3597" width="7.85546875" style="1" customWidth="1"/>
    <col min="3598" max="3840" width="13.7109375" style="1"/>
    <col min="3841" max="3841" width="8.7109375" style="1" customWidth="1"/>
    <col min="3842" max="3842" width="36" style="1" customWidth="1"/>
    <col min="3843" max="3843" width="13.7109375" style="1"/>
    <col min="3844" max="3846" width="11" style="1" customWidth="1"/>
    <col min="3847" max="3847" width="10.85546875" style="1" customWidth="1"/>
    <col min="3848" max="3848" width="37.85546875" style="1" customWidth="1"/>
    <col min="3849" max="3849" width="31" style="1" customWidth="1"/>
    <col min="3850" max="3850" width="11.140625" style="1" customWidth="1"/>
    <col min="3851" max="3851" width="21.42578125" style="1" customWidth="1"/>
    <col min="3852" max="3852" width="31.28515625" style="1" customWidth="1"/>
    <col min="3853" max="3853" width="7.85546875" style="1" customWidth="1"/>
    <col min="3854" max="4096" width="13.7109375" style="1"/>
    <col min="4097" max="4097" width="8.7109375" style="1" customWidth="1"/>
    <col min="4098" max="4098" width="36" style="1" customWidth="1"/>
    <col min="4099" max="4099" width="13.7109375" style="1"/>
    <col min="4100" max="4102" width="11" style="1" customWidth="1"/>
    <col min="4103" max="4103" width="10.85546875" style="1" customWidth="1"/>
    <col min="4104" max="4104" width="37.85546875" style="1" customWidth="1"/>
    <col min="4105" max="4105" width="31" style="1" customWidth="1"/>
    <col min="4106" max="4106" width="11.140625" style="1" customWidth="1"/>
    <col min="4107" max="4107" width="21.42578125" style="1" customWidth="1"/>
    <col min="4108" max="4108" width="31.28515625" style="1" customWidth="1"/>
    <col min="4109" max="4109" width="7.85546875" style="1" customWidth="1"/>
    <col min="4110" max="4352" width="13.7109375" style="1"/>
    <col min="4353" max="4353" width="8.7109375" style="1" customWidth="1"/>
    <col min="4354" max="4354" width="36" style="1" customWidth="1"/>
    <col min="4355" max="4355" width="13.7109375" style="1"/>
    <col min="4356" max="4358" width="11" style="1" customWidth="1"/>
    <col min="4359" max="4359" width="10.85546875" style="1" customWidth="1"/>
    <col min="4360" max="4360" width="37.85546875" style="1" customWidth="1"/>
    <col min="4361" max="4361" width="31" style="1" customWidth="1"/>
    <col min="4362" max="4362" width="11.140625" style="1" customWidth="1"/>
    <col min="4363" max="4363" width="21.42578125" style="1" customWidth="1"/>
    <col min="4364" max="4364" width="31.28515625" style="1" customWidth="1"/>
    <col min="4365" max="4365" width="7.85546875" style="1" customWidth="1"/>
    <col min="4366" max="4608" width="13.7109375" style="1"/>
    <col min="4609" max="4609" width="8.7109375" style="1" customWidth="1"/>
    <col min="4610" max="4610" width="36" style="1" customWidth="1"/>
    <col min="4611" max="4611" width="13.7109375" style="1"/>
    <col min="4612" max="4614" width="11" style="1" customWidth="1"/>
    <col min="4615" max="4615" width="10.85546875" style="1" customWidth="1"/>
    <col min="4616" max="4616" width="37.85546875" style="1" customWidth="1"/>
    <col min="4617" max="4617" width="31" style="1" customWidth="1"/>
    <col min="4618" max="4618" width="11.140625" style="1" customWidth="1"/>
    <col min="4619" max="4619" width="21.42578125" style="1" customWidth="1"/>
    <col min="4620" max="4620" width="31.28515625" style="1" customWidth="1"/>
    <col min="4621" max="4621" width="7.85546875" style="1" customWidth="1"/>
    <col min="4622" max="4864" width="13.7109375" style="1"/>
    <col min="4865" max="4865" width="8.7109375" style="1" customWidth="1"/>
    <col min="4866" max="4866" width="36" style="1" customWidth="1"/>
    <col min="4867" max="4867" width="13.7109375" style="1"/>
    <col min="4868" max="4870" width="11" style="1" customWidth="1"/>
    <col min="4871" max="4871" width="10.85546875" style="1" customWidth="1"/>
    <col min="4872" max="4872" width="37.85546875" style="1" customWidth="1"/>
    <col min="4873" max="4873" width="31" style="1" customWidth="1"/>
    <col min="4874" max="4874" width="11.140625" style="1" customWidth="1"/>
    <col min="4875" max="4875" width="21.42578125" style="1" customWidth="1"/>
    <col min="4876" max="4876" width="31.28515625" style="1" customWidth="1"/>
    <col min="4877" max="4877" width="7.85546875" style="1" customWidth="1"/>
    <col min="4878" max="5120" width="13.7109375" style="1"/>
    <col min="5121" max="5121" width="8.7109375" style="1" customWidth="1"/>
    <col min="5122" max="5122" width="36" style="1" customWidth="1"/>
    <col min="5123" max="5123" width="13.7109375" style="1"/>
    <col min="5124" max="5126" width="11" style="1" customWidth="1"/>
    <col min="5127" max="5127" width="10.85546875" style="1" customWidth="1"/>
    <col min="5128" max="5128" width="37.85546875" style="1" customWidth="1"/>
    <col min="5129" max="5129" width="31" style="1" customWidth="1"/>
    <col min="5130" max="5130" width="11.140625" style="1" customWidth="1"/>
    <col min="5131" max="5131" width="21.42578125" style="1" customWidth="1"/>
    <col min="5132" max="5132" width="31.28515625" style="1" customWidth="1"/>
    <col min="5133" max="5133" width="7.85546875" style="1" customWidth="1"/>
    <col min="5134" max="5376" width="13.7109375" style="1"/>
    <col min="5377" max="5377" width="8.7109375" style="1" customWidth="1"/>
    <col min="5378" max="5378" width="36" style="1" customWidth="1"/>
    <col min="5379" max="5379" width="13.7109375" style="1"/>
    <col min="5380" max="5382" width="11" style="1" customWidth="1"/>
    <col min="5383" max="5383" width="10.85546875" style="1" customWidth="1"/>
    <col min="5384" max="5384" width="37.85546875" style="1" customWidth="1"/>
    <col min="5385" max="5385" width="31" style="1" customWidth="1"/>
    <col min="5386" max="5386" width="11.140625" style="1" customWidth="1"/>
    <col min="5387" max="5387" width="21.42578125" style="1" customWidth="1"/>
    <col min="5388" max="5388" width="31.28515625" style="1" customWidth="1"/>
    <col min="5389" max="5389" width="7.85546875" style="1" customWidth="1"/>
    <col min="5390" max="5632" width="13.7109375" style="1"/>
    <col min="5633" max="5633" width="8.7109375" style="1" customWidth="1"/>
    <col min="5634" max="5634" width="36" style="1" customWidth="1"/>
    <col min="5635" max="5635" width="13.7109375" style="1"/>
    <col min="5636" max="5638" width="11" style="1" customWidth="1"/>
    <col min="5639" max="5639" width="10.85546875" style="1" customWidth="1"/>
    <col min="5640" max="5640" width="37.85546875" style="1" customWidth="1"/>
    <col min="5641" max="5641" width="31" style="1" customWidth="1"/>
    <col min="5642" max="5642" width="11.140625" style="1" customWidth="1"/>
    <col min="5643" max="5643" width="21.42578125" style="1" customWidth="1"/>
    <col min="5644" max="5644" width="31.28515625" style="1" customWidth="1"/>
    <col min="5645" max="5645" width="7.85546875" style="1" customWidth="1"/>
    <col min="5646" max="5888" width="13.7109375" style="1"/>
    <col min="5889" max="5889" width="8.7109375" style="1" customWidth="1"/>
    <col min="5890" max="5890" width="36" style="1" customWidth="1"/>
    <col min="5891" max="5891" width="13.7109375" style="1"/>
    <col min="5892" max="5894" width="11" style="1" customWidth="1"/>
    <col min="5895" max="5895" width="10.85546875" style="1" customWidth="1"/>
    <col min="5896" max="5896" width="37.85546875" style="1" customWidth="1"/>
    <col min="5897" max="5897" width="31" style="1" customWidth="1"/>
    <col min="5898" max="5898" width="11.140625" style="1" customWidth="1"/>
    <col min="5899" max="5899" width="21.42578125" style="1" customWidth="1"/>
    <col min="5900" max="5900" width="31.28515625" style="1" customWidth="1"/>
    <col min="5901" max="5901" width="7.85546875" style="1" customWidth="1"/>
    <col min="5902" max="6144" width="13.7109375" style="1"/>
    <col min="6145" max="6145" width="8.7109375" style="1" customWidth="1"/>
    <col min="6146" max="6146" width="36" style="1" customWidth="1"/>
    <col min="6147" max="6147" width="13.7109375" style="1"/>
    <col min="6148" max="6150" width="11" style="1" customWidth="1"/>
    <col min="6151" max="6151" width="10.85546875" style="1" customWidth="1"/>
    <col min="6152" max="6152" width="37.85546875" style="1" customWidth="1"/>
    <col min="6153" max="6153" width="31" style="1" customWidth="1"/>
    <col min="6154" max="6154" width="11.140625" style="1" customWidth="1"/>
    <col min="6155" max="6155" width="21.42578125" style="1" customWidth="1"/>
    <col min="6156" max="6156" width="31.28515625" style="1" customWidth="1"/>
    <col min="6157" max="6157" width="7.85546875" style="1" customWidth="1"/>
    <col min="6158" max="6400" width="13.7109375" style="1"/>
    <col min="6401" max="6401" width="8.7109375" style="1" customWidth="1"/>
    <col min="6402" max="6402" width="36" style="1" customWidth="1"/>
    <col min="6403" max="6403" width="13.7109375" style="1"/>
    <col min="6404" max="6406" width="11" style="1" customWidth="1"/>
    <col min="6407" max="6407" width="10.85546875" style="1" customWidth="1"/>
    <col min="6408" max="6408" width="37.85546875" style="1" customWidth="1"/>
    <col min="6409" max="6409" width="31" style="1" customWidth="1"/>
    <col min="6410" max="6410" width="11.140625" style="1" customWidth="1"/>
    <col min="6411" max="6411" width="21.42578125" style="1" customWidth="1"/>
    <col min="6412" max="6412" width="31.28515625" style="1" customWidth="1"/>
    <col min="6413" max="6413" width="7.85546875" style="1" customWidth="1"/>
    <col min="6414" max="6656" width="13.7109375" style="1"/>
    <col min="6657" max="6657" width="8.7109375" style="1" customWidth="1"/>
    <col min="6658" max="6658" width="36" style="1" customWidth="1"/>
    <col min="6659" max="6659" width="13.7109375" style="1"/>
    <col min="6660" max="6662" width="11" style="1" customWidth="1"/>
    <col min="6663" max="6663" width="10.85546875" style="1" customWidth="1"/>
    <col min="6664" max="6664" width="37.85546875" style="1" customWidth="1"/>
    <col min="6665" max="6665" width="31" style="1" customWidth="1"/>
    <col min="6666" max="6666" width="11.140625" style="1" customWidth="1"/>
    <col min="6667" max="6667" width="21.42578125" style="1" customWidth="1"/>
    <col min="6668" max="6668" width="31.28515625" style="1" customWidth="1"/>
    <col min="6669" max="6669" width="7.85546875" style="1" customWidth="1"/>
    <col min="6670" max="6912" width="13.7109375" style="1"/>
    <col min="6913" max="6913" width="8.7109375" style="1" customWidth="1"/>
    <col min="6914" max="6914" width="36" style="1" customWidth="1"/>
    <col min="6915" max="6915" width="13.7109375" style="1"/>
    <col min="6916" max="6918" width="11" style="1" customWidth="1"/>
    <col min="6919" max="6919" width="10.85546875" style="1" customWidth="1"/>
    <col min="6920" max="6920" width="37.85546875" style="1" customWidth="1"/>
    <col min="6921" max="6921" width="31" style="1" customWidth="1"/>
    <col min="6922" max="6922" width="11.140625" style="1" customWidth="1"/>
    <col min="6923" max="6923" width="21.42578125" style="1" customWidth="1"/>
    <col min="6924" max="6924" width="31.28515625" style="1" customWidth="1"/>
    <col min="6925" max="6925" width="7.85546875" style="1" customWidth="1"/>
    <col min="6926" max="7168" width="13.7109375" style="1"/>
    <col min="7169" max="7169" width="8.7109375" style="1" customWidth="1"/>
    <col min="7170" max="7170" width="36" style="1" customWidth="1"/>
    <col min="7171" max="7171" width="13.7109375" style="1"/>
    <col min="7172" max="7174" width="11" style="1" customWidth="1"/>
    <col min="7175" max="7175" width="10.85546875" style="1" customWidth="1"/>
    <col min="7176" max="7176" width="37.85546875" style="1" customWidth="1"/>
    <col min="7177" max="7177" width="31" style="1" customWidth="1"/>
    <col min="7178" max="7178" width="11.140625" style="1" customWidth="1"/>
    <col min="7179" max="7179" width="21.42578125" style="1" customWidth="1"/>
    <col min="7180" max="7180" width="31.28515625" style="1" customWidth="1"/>
    <col min="7181" max="7181" width="7.85546875" style="1" customWidth="1"/>
    <col min="7182" max="7424" width="13.7109375" style="1"/>
    <col min="7425" max="7425" width="8.7109375" style="1" customWidth="1"/>
    <col min="7426" max="7426" width="36" style="1" customWidth="1"/>
    <col min="7427" max="7427" width="13.7109375" style="1"/>
    <col min="7428" max="7430" width="11" style="1" customWidth="1"/>
    <col min="7431" max="7431" width="10.85546875" style="1" customWidth="1"/>
    <col min="7432" max="7432" width="37.85546875" style="1" customWidth="1"/>
    <col min="7433" max="7433" width="31" style="1" customWidth="1"/>
    <col min="7434" max="7434" width="11.140625" style="1" customWidth="1"/>
    <col min="7435" max="7435" width="21.42578125" style="1" customWidth="1"/>
    <col min="7436" max="7436" width="31.28515625" style="1" customWidth="1"/>
    <col min="7437" max="7437" width="7.85546875" style="1" customWidth="1"/>
    <col min="7438" max="7680" width="13.7109375" style="1"/>
    <col min="7681" max="7681" width="8.7109375" style="1" customWidth="1"/>
    <col min="7682" max="7682" width="36" style="1" customWidth="1"/>
    <col min="7683" max="7683" width="13.7109375" style="1"/>
    <col min="7684" max="7686" width="11" style="1" customWidth="1"/>
    <col min="7687" max="7687" width="10.85546875" style="1" customWidth="1"/>
    <col min="7688" max="7688" width="37.85546875" style="1" customWidth="1"/>
    <col min="7689" max="7689" width="31" style="1" customWidth="1"/>
    <col min="7690" max="7690" width="11.140625" style="1" customWidth="1"/>
    <col min="7691" max="7691" width="21.42578125" style="1" customWidth="1"/>
    <col min="7692" max="7692" width="31.28515625" style="1" customWidth="1"/>
    <col min="7693" max="7693" width="7.85546875" style="1" customWidth="1"/>
    <col min="7694" max="7936" width="13.7109375" style="1"/>
    <col min="7937" max="7937" width="8.7109375" style="1" customWidth="1"/>
    <col min="7938" max="7938" width="36" style="1" customWidth="1"/>
    <col min="7939" max="7939" width="13.7109375" style="1"/>
    <col min="7940" max="7942" width="11" style="1" customWidth="1"/>
    <col min="7943" max="7943" width="10.85546875" style="1" customWidth="1"/>
    <col min="7944" max="7944" width="37.85546875" style="1" customWidth="1"/>
    <col min="7945" max="7945" width="31" style="1" customWidth="1"/>
    <col min="7946" max="7946" width="11.140625" style="1" customWidth="1"/>
    <col min="7947" max="7947" width="21.42578125" style="1" customWidth="1"/>
    <col min="7948" max="7948" width="31.28515625" style="1" customWidth="1"/>
    <col min="7949" max="7949" width="7.85546875" style="1" customWidth="1"/>
    <col min="7950" max="8192" width="13.7109375" style="1"/>
    <col min="8193" max="8193" width="8.7109375" style="1" customWidth="1"/>
    <col min="8194" max="8194" width="36" style="1" customWidth="1"/>
    <col min="8195" max="8195" width="13.7109375" style="1"/>
    <col min="8196" max="8198" width="11" style="1" customWidth="1"/>
    <col min="8199" max="8199" width="10.85546875" style="1" customWidth="1"/>
    <col min="8200" max="8200" width="37.85546875" style="1" customWidth="1"/>
    <col min="8201" max="8201" width="31" style="1" customWidth="1"/>
    <col min="8202" max="8202" width="11.140625" style="1" customWidth="1"/>
    <col min="8203" max="8203" width="21.42578125" style="1" customWidth="1"/>
    <col min="8204" max="8204" width="31.28515625" style="1" customWidth="1"/>
    <col min="8205" max="8205" width="7.85546875" style="1" customWidth="1"/>
    <col min="8206" max="8448" width="13.7109375" style="1"/>
    <col min="8449" max="8449" width="8.7109375" style="1" customWidth="1"/>
    <col min="8450" max="8450" width="36" style="1" customWidth="1"/>
    <col min="8451" max="8451" width="13.7109375" style="1"/>
    <col min="8452" max="8454" width="11" style="1" customWidth="1"/>
    <col min="8455" max="8455" width="10.85546875" style="1" customWidth="1"/>
    <col min="8456" max="8456" width="37.85546875" style="1" customWidth="1"/>
    <col min="8457" max="8457" width="31" style="1" customWidth="1"/>
    <col min="8458" max="8458" width="11.140625" style="1" customWidth="1"/>
    <col min="8459" max="8459" width="21.42578125" style="1" customWidth="1"/>
    <col min="8460" max="8460" width="31.28515625" style="1" customWidth="1"/>
    <col min="8461" max="8461" width="7.85546875" style="1" customWidth="1"/>
    <col min="8462" max="8704" width="13.7109375" style="1"/>
    <col min="8705" max="8705" width="8.7109375" style="1" customWidth="1"/>
    <col min="8706" max="8706" width="36" style="1" customWidth="1"/>
    <col min="8707" max="8707" width="13.7109375" style="1"/>
    <col min="8708" max="8710" width="11" style="1" customWidth="1"/>
    <col min="8711" max="8711" width="10.85546875" style="1" customWidth="1"/>
    <col min="8712" max="8712" width="37.85546875" style="1" customWidth="1"/>
    <col min="8713" max="8713" width="31" style="1" customWidth="1"/>
    <col min="8714" max="8714" width="11.140625" style="1" customWidth="1"/>
    <col min="8715" max="8715" width="21.42578125" style="1" customWidth="1"/>
    <col min="8716" max="8716" width="31.28515625" style="1" customWidth="1"/>
    <col min="8717" max="8717" width="7.85546875" style="1" customWidth="1"/>
    <col min="8718" max="8960" width="13.7109375" style="1"/>
    <col min="8961" max="8961" width="8.7109375" style="1" customWidth="1"/>
    <col min="8962" max="8962" width="36" style="1" customWidth="1"/>
    <col min="8963" max="8963" width="13.7109375" style="1"/>
    <col min="8964" max="8966" width="11" style="1" customWidth="1"/>
    <col min="8967" max="8967" width="10.85546875" style="1" customWidth="1"/>
    <col min="8968" max="8968" width="37.85546875" style="1" customWidth="1"/>
    <col min="8969" max="8969" width="31" style="1" customWidth="1"/>
    <col min="8970" max="8970" width="11.140625" style="1" customWidth="1"/>
    <col min="8971" max="8971" width="21.42578125" style="1" customWidth="1"/>
    <col min="8972" max="8972" width="31.28515625" style="1" customWidth="1"/>
    <col min="8973" max="8973" width="7.85546875" style="1" customWidth="1"/>
    <col min="8974" max="9216" width="13.7109375" style="1"/>
    <col min="9217" max="9217" width="8.7109375" style="1" customWidth="1"/>
    <col min="9218" max="9218" width="36" style="1" customWidth="1"/>
    <col min="9219" max="9219" width="13.7109375" style="1"/>
    <col min="9220" max="9222" width="11" style="1" customWidth="1"/>
    <col min="9223" max="9223" width="10.85546875" style="1" customWidth="1"/>
    <col min="9224" max="9224" width="37.85546875" style="1" customWidth="1"/>
    <col min="9225" max="9225" width="31" style="1" customWidth="1"/>
    <col min="9226" max="9226" width="11.140625" style="1" customWidth="1"/>
    <col min="9227" max="9227" width="21.42578125" style="1" customWidth="1"/>
    <col min="9228" max="9228" width="31.28515625" style="1" customWidth="1"/>
    <col min="9229" max="9229" width="7.85546875" style="1" customWidth="1"/>
    <col min="9230" max="9472" width="13.7109375" style="1"/>
    <col min="9473" max="9473" width="8.7109375" style="1" customWidth="1"/>
    <col min="9474" max="9474" width="36" style="1" customWidth="1"/>
    <col min="9475" max="9475" width="13.7109375" style="1"/>
    <col min="9476" max="9478" width="11" style="1" customWidth="1"/>
    <col min="9479" max="9479" width="10.85546875" style="1" customWidth="1"/>
    <col min="9480" max="9480" width="37.85546875" style="1" customWidth="1"/>
    <col min="9481" max="9481" width="31" style="1" customWidth="1"/>
    <col min="9482" max="9482" width="11.140625" style="1" customWidth="1"/>
    <col min="9483" max="9483" width="21.42578125" style="1" customWidth="1"/>
    <col min="9484" max="9484" width="31.28515625" style="1" customWidth="1"/>
    <col min="9485" max="9485" width="7.85546875" style="1" customWidth="1"/>
    <col min="9486" max="9728" width="13.7109375" style="1"/>
    <col min="9729" max="9729" width="8.7109375" style="1" customWidth="1"/>
    <col min="9730" max="9730" width="36" style="1" customWidth="1"/>
    <col min="9731" max="9731" width="13.7109375" style="1"/>
    <col min="9732" max="9734" width="11" style="1" customWidth="1"/>
    <col min="9735" max="9735" width="10.85546875" style="1" customWidth="1"/>
    <col min="9736" max="9736" width="37.85546875" style="1" customWidth="1"/>
    <col min="9737" max="9737" width="31" style="1" customWidth="1"/>
    <col min="9738" max="9738" width="11.140625" style="1" customWidth="1"/>
    <col min="9739" max="9739" width="21.42578125" style="1" customWidth="1"/>
    <col min="9740" max="9740" width="31.28515625" style="1" customWidth="1"/>
    <col min="9741" max="9741" width="7.85546875" style="1" customWidth="1"/>
    <col min="9742" max="9984" width="13.7109375" style="1"/>
    <col min="9985" max="9985" width="8.7109375" style="1" customWidth="1"/>
    <col min="9986" max="9986" width="36" style="1" customWidth="1"/>
    <col min="9987" max="9987" width="13.7109375" style="1"/>
    <col min="9988" max="9990" width="11" style="1" customWidth="1"/>
    <col min="9991" max="9991" width="10.85546875" style="1" customWidth="1"/>
    <col min="9992" max="9992" width="37.85546875" style="1" customWidth="1"/>
    <col min="9993" max="9993" width="31" style="1" customWidth="1"/>
    <col min="9994" max="9994" width="11.140625" style="1" customWidth="1"/>
    <col min="9995" max="9995" width="21.42578125" style="1" customWidth="1"/>
    <col min="9996" max="9996" width="31.28515625" style="1" customWidth="1"/>
    <col min="9997" max="9997" width="7.85546875" style="1" customWidth="1"/>
    <col min="9998" max="10240" width="13.7109375" style="1"/>
    <col min="10241" max="10241" width="8.7109375" style="1" customWidth="1"/>
    <col min="10242" max="10242" width="36" style="1" customWidth="1"/>
    <col min="10243" max="10243" width="13.7109375" style="1"/>
    <col min="10244" max="10246" width="11" style="1" customWidth="1"/>
    <col min="10247" max="10247" width="10.85546875" style="1" customWidth="1"/>
    <col min="10248" max="10248" width="37.85546875" style="1" customWidth="1"/>
    <col min="10249" max="10249" width="31" style="1" customWidth="1"/>
    <col min="10250" max="10250" width="11.140625" style="1" customWidth="1"/>
    <col min="10251" max="10251" width="21.42578125" style="1" customWidth="1"/>
    <col min="10252" max="10252" width="31.28515625" style="1" customWidth="1"/>
    <col min="10253" max="10253" width="7.85546875" style="1" customWidth="1"/>
    <col min="10254" max="10496" width="13.7109375" style="1"/>
    <col min="10497" max="10497" width="8.7109375" style="1" customWidth="1"/>
    <col min="10498" max="10498" width="36" style="1" customWidth="1"/>
    <col min="10499" max="10499" width="13.7109375" style="1"/>
    <col min="10500" max="10502" width="11" style="1" customWidth="1"/>
    <col min="10503" max="10503" width="10.85546875" style="1" customWidth="1"/>
    <col min="10504" max="10504" width="37.85546875" style="1" customWidth="1"/>
    <col min="10505" max="10505" width="31" style="1" customWidth="1"/>
    <col min="10506" max="10506" width="11.140625" style="1" customWidth="1"/>
    <col min="10507" max="10507" width="21.42578125" style="1" customWidth="1"/>
    <col min="10508" max="10508" width="31.28515625" style="1" customWidth="1"/>
    <col min="10509" max="10509" width="7.85546875" style="1" customWidth="1"/>
    <col min="10510" max="10752" width="13.7109375" style="1"/>
    <col min="10753" max="10753" width="8.7109375" style="1" customWidth="1"/>
    <col min="10754" max="10754" width="36" style="1" customWidth="1"/>
    <col min="10755" max="10755" width="13.7109375" style="1"/>
    <col min="10756" max="10758" width="11" style="1" customWidth="1"/>
    <col min="10759" max="10759" width="10.85546875" style="1" customWidth="1"/>
    <col min="10760" max="10760" width="37.85546875" style="1" customWidth="1"/>
    <col min="10761" max="10761" width="31" style="1" customWidth="1"/>
    <col min="10762" max="10762" width="11.140625" style="1" customWidth="1"/>
    <col min="10763" max="10763" width="21.42578125" style="1" customWidth="1"/>
    <col min="10764" max="10764" width="31.28515625" style="1" customWidth="1"/>
    <col min="10765" max="10765" width="7.85546875" style="1" customWidth="1"/>
    <col min="10766" max="11008" width="13.7109375" style="1"/>
    <col min="11009" max="11009" width="8.7109375" style="1" customWidth="1"/>
    <col min="11010" max="11010" width="36" style="1" customWidth="1"/>
    <col min="11011" max="11011" width="13.7109375" style="1"/>
    <col min="11012" max="11014" width="11" style="1" customWidth="1"/>
    <col min="11015" max="11015" width="10.85546875" style="1" customWidth="1"/>
    <col min="11016" max="11016" width="37.85546875" style="1" customWidth="1"/>
    <col min="11017" max="11017" width="31" style="1" customWidth="1"/>
    <col min="11018" max="11018" width="11.140625" style="1" customWidth="1"/>
    <col min="11019" max="11019" width="21.42578125" style="1" customWidth="1"/>
    <col min="11020" max="11020" width="31.28515625" style="1" customWidth="1"/>
    <col min="11021" max="11021" width="7.85546875" style="1" customWidth="1"/>
    <col min="11022" max="11264" width="13.7109375" style="1"/>
    <col min="11265" max="11265" width="8.7109375" style="1" customWidth="1"/>
    <col min="11266" max="11266" width="36" style="1" customWidth="1"/>
    <col min="11267" max="11267" width="13.7109375" style="1"/>
    <col min="11268" max="11270" width="11" style="1" customWidth="1"/>
    <col min="11271" max="11271" width="10.85546875" style="1" customWidth="1"/>
    <col min="11272" max="11272" width="37.85546875" style="1" customWidth="1"/>
    <col min="11273" max="11273" width="31" style="1" customWidth="1"/>
    <col min="11274" max="11274" width="11.140625" style="1" customWidth="1"/>
    <col min="11275" max="11275" width="21.42578125" style="1" customWidth="1"/>
    <col min="11276" max="11276" width="31.28515625" style="1" customWidth="1"/>
    <col min="11277" max="11277" width="7.85546875" style="1" customWidth="1"/>
    <col min="11278" max="11520" width="13.7109375" style="1"/>
    <col min="11521" max="11521" width="8.7109375" style="1" customWidth="1"/>
    <col min="11522" max="11522" width="36" style="1" customWidth="1"/>
    <col min="11523" max="11523" width="13.7109375" style="1"/>
    <col min="11524" max="11526" width="11" style="1" customWidth="1"/>
    <col min="11527" max="11527" width="10.85546875" style="1" customWidth="1"/>
    <col min="11528" max="11528" width="37.85546875" style="1" customWidth="1"/>
    <col min="11529" max="11529" width="31" style="1" customWidth="1"/>
    <col min="11530" max="11530" width="11.140625" style="1" customWidth="1"/>
    <col min="11531" max="11531" width="21.42578125" style="1" customWidth="1"/>
    <col min="11532" max="11532" width="31.28515625" style="1" customWidth="1"/>
    <col min="11533" max="11533" width="7.85546875" style="1" customWidth="1"/>
    <col min="11534" max="11776" width="13.7109375" style="1"/>
    <col min="11777" max="11777" width="8.7109375" style="1" customWidth="1"/>
    <col min="11778" max="11778" width="36" style="1" customWidth="1"/>
    <col min="11779" max="11779" width="13.7109375" style="1"/>
    <col min="11780" max="11782" width="11" style="1" customWidth="1"/>
    <col min="11783" max="11783" width="10.85546875" style="1" customWidth="1"/>
    <col min="11784" max="11784" width="37.85546875" style="1" customWidth="1"/>
    <col min="11785" max="11785" width="31" style="1" customWidth="1"/>
    <col min="11786" max="11786" width="11.140625" style="1" customWidth="1"/>
    <col min="11787" max="11787" width="21.42578125" style="1" customWidth="1"/>
    <col min="11788" max="11788" width="31.28515625" style="1" customWidth="1"/>
    <col min="11789" max="11789" width="7.85546875" style="1" customWidth="1"/>
    <col min="11790" max="12032" width="13.7109375" style="1"/>
    <col min="12033" max="12033" width="8.7109375" style="1" customWidth="1"/>
    <col min="12034" max="12034" width="36" style="1" customWidth="1"/>
    <col min="12035" max="12035" width="13.7109375" style="1"/>
    <col min="12036" max="12038" width="11" style="1" customWidth="1"/>
    <col min="12039" max="12039" width="10.85546875" style="1" customWidth="1"/>
    <col min="12040" max="12040" width="37.85546875" style="1" customWidth="1"/>
    <col min="12041" max="12041" width="31" style="1" customWidth="1"/>
    <col min="12042" max="12042" width="11.140625" style="1" customWidth="1"/>
    <col min="12043" max="12043" width="21.42578125" style="1" customWidth="1"/>
    <col min="12044" max="12044" width="31.28515625" style="1" customWidth="1"/>
    <col min="12045" max="12045" width="7.85546875" style="1" customWidth="1"/>
    <col min="12046" max="12288" width="13.7109375" style="1"/>
    <col min="12289" max="12289" width="8.7109375" style="1" customWidth="1"/>
    <col min="12290" max="12290" width="36" style="1" customWidth="1"/>
    <col min="12291" max="12291" width="13.7109375" style="1"/>
    <col min="12292" max="12294" width="11" style="1" customWidth="1"/>
    <col min="12295" max="12295" width="10.85546875" style="1" customWidth="1"/>
    <col min="12296" max="12296" width="37.85546875" style="1" customWidth="1"/>
    <col min="12297" max="12297" width="31" style="1" customWidth="1"/>
    <col min="12298" max="12298" width="11.140625" style="1" customWidth="1"/>
    <col min="12299" max="12299" width="21.42578125" style="1" customWidth="1"/>
    <col min="12300" max="12300" width="31.28515625" style="1" customWidth="1"/>
    <col min="12301" max="12301" width="7.85546875" style="1" customWidth="1"/>
    <col min="12302" max="12544" width="13.7109375" style="1"/>
    <col min="12545" max="12545" width="8.7109375" style="1" customWidth="1"/>
    <col min="12546" max="12546" width="36" style="1" customWidth="1"/>
    <col min="12547" max="12547" width="13.7109375" style="1"/>
    <col min="12548" max="12550" width="11" style="1" customWidth="1"/>
    <col min="12551" max="12551" width="10.85546875" style="1" customWidth="1"/>
    <col min="12552" max="12552" width="37.85546875" style="1" customWidth="1"/>
    <col min="12553" max="12553" width="31" style="1" customWidth="1"/>
    <col min="12554" max="12554" width="11.140625" style="1" customWidth="1"/>
    <col min="12555" max="12555" width="21.42578125" style="1" customWidth="1"/>
    <col min="12556" max="12556" width="31.28515625" style="1" customWidth="1"/>
    <col min="12557" max="12557" width="7.85546875" style="1" customWidth="1"/>
    <col min="12558" max="12800" width="13.7109375" style="1"/>
    <col min="12801" max="12801" width="8.7109375" style="1" customWidth="1"/>
    <col min="12802" max="12802" width="36" style="1" customWidth="1"/>
    <col min="12803" max="12803" width="13.7109375" style="1"/>
    <col min="12804" max="12806" width="11" style="1" customWidth="1"/>
    <col min="12807" max="12807" width="10.85546875" style="1" customWidth="1"/>
    <col min="12808" max="12808" width="37.85546875" style="1" customWidth="1"/>
    <col min="12809" max="12809" width="31" style="1" customWidth="1"/>
    <col min="12810" max="12810" width="11.140625" style="1" customWidth="1"/>
    <col min="12811" max="12811" width="21.42578125" style="1" customWidth="1"/>
    <col min="12812" max="12812" width="31.28515625" style="1" customWidth="1"/>
    <col min="12813" max="12813" width="7.85546875" style="1" customWidth="1"/>
    <col min="12814" max="13056" width="13.7109375" style="1"/>
    <col min="13057" max="13057" width="8.7109375" style="1" customWidth="1"/>
    <col min="13058" max="13058" width="36" style="1" customWidth="1"/>
    <col min="13059" max="13059" width="13.7109375" style="1"/>
    <col min="13060" max="13062" width="11" style="1" customWidth="1"/>
    <col min="13063" max="13063" width="10.85546875" style="1" customWidth="1"/>
    <col min="13064" max="13064" width="37.85546875" style="1" customWidth="1"/>
    <col min="13065" max="13065" width="31" style="1" customWidth="1"/>
    <col min="13066" max="13066" width="11.140625" style="1" customWidth="1"/>
    <col min="13067" max="13067" width="21.42578125" style="1" customWidth="1"/>
    <col min="13068" max="13068" width="31.28515625" style="1" customWidth="1"/>
    <col min="13069" max="13069" width="7.85546875" style="1" customWidth="1"/>
    <col min="13070" max="13312" width="13.7109375" style="1"/>
    <col min="13313" max="13313" width="8.7109375" style="1" customWidth="1"/>
    <col min="13314" max="13314" width="36" style="1" customWidth="1"/>
    <col min="13315" max="13315" width="13.7109375" style="1"/>
    <col min="13316" max="13318" width="11" style="1" customWidth="1"/>
    <col min="13319" max="13319" width="10.85546875" style="1" customWidth="1"/>
    <col min="13320" max="13320" width="37.85546875" style="1" customWidth="1"/>
    <col min="13321" max="13321" width="31" style="1" customWidth="1"/>
    <col min="13322" max="13322" width="11.140625" style="1" customWidth="1"/>
    <col min="13323" max="13323" width="21.42578125" style="1" customWidth="1"/>
    <col min="13324" max="13324" width="31.28515625" style="1" customWidth="1"/>
    <col min="13325" max="13325" width="7.85546875" style="1" customWidth="1"/>
    <col min="13326" max="13568" width="13.7109375" style="1"/>
    <col min="13569" max="13569" width="8.7109375" style="1" customWidth="1"/>
    <col min="13570" max="13570" width="36" style="1" customWidth="1"/>
    <col min="13571" max="13571" width="13.7109375" style="1"/>
    <col min="13572" max="13574" width="11" style="1" customWidth="1"/>
    <col min="13575" max="13575" width="10.85546875" style="1" customWidth="1"/>
    <col min="13576" max="13576" width="37.85546875" style="1" customWidth="1"/>
    <col min="13577" max="13577" width="31" style="1" customWidth="1"/>
    <col min="13578" max="13578" width="11.140625" style="1" customWidth="1"/>
    <col min="13579" max="13579" width="21.42578125" style="1" customWidth="1"/>
    <col min="13580" max="13580" width="31.28515625" style="1" customWidth="1"/>
    <col min="13581" max="13581" width="7.85546875" style="1" customWidth="1"/>
    <col min="13582" max="13824" width="13.7109375" style="1"/>
    <col min="13825" max="13825" width="8.7109375" style="1" customWidth="1"/>
    <col min="13826" max="13826" width="36" style="1" customWidth="1"/>
    <col min="13827" max="13827" width="13.7109375" style="1"/>
    <col min="13828" max="13830" width="11" style="1" customWidth="1"/>
    <col min="13831" max="13831" width="10.85546875" style="1" customWidth="1"/>
    <col min="13832" max="13832" width="37.85546875" style="1" customWidth="1"/>
    <col min="13833" max="13833" width="31" style="1" customWidth="1"/>
    <col min="13834" max="13834" width="11.140625" style="1" customWidth="1"/>
    <col min="13835" max="13835" width="21.42578125" style="1" customWidth="1"/>
    <col min="13836" max="13836" width="31.28515625" style="1" customWidth="1"/>
    <col min="13837" max="13837" width="7.85546875" style="1" customWidth="1"/>
    <col min="13838" max="14080" width="13.7109375" style="1"/>
    <col min="14081" max="14081" width="8.7109375" style="1" customWidth="1"/>
    <col min="14082" max="14082" width="36" style="1" customWidth="1"/>
    <col min="14083" max="14083" width="13.7109375" style="1"/>
    <col min="14084" max="14086" width="11" style="1" customWidth="1"/>
    <col min="14087" max="14087" width="10.85546875" style="1" customWidth="1"/>
    <col min="14088" max="14088" width="37.85546875" style="1" customWidth="1"/>
    <col min="14089" max="14089" width="31" style="1" customWidth="1"/>
    <col min="14090" max="14090" width="11.140625" style="1" customWidth="1"/>
    <col min="14091" max="14091" width="21.42578125" style="1" customWidth="1"/>
    <col min="14092" max="14092" width="31.28515625" style="1" customWidth="1"/>
    <col min="14093" max="14093" width="7.85546875" style="1" customWidth="1"/>
    <col min="14094" max="14336" width="13.7109375" style="1"/>
    <col min="14337" max="14337" width="8.7109375" style="1" customWidth="1"/>
    <col min="14338" max="14338" width="36" style="1" customWidth="1"/>
    <col min="14339" max="14339" width="13.7109375" style="1"/>
    <col min="14340" max="14342" width="11" style="1" customWidth="1"/>
    <col min="14343" max="14343" width="10.85546875" style="1" customWidth="1"/>
    <col min="14344" max="14344" width="37.85546875" style="1" customWidth="1"/>
    <col min="14345" max="14345" width="31" style="1" customWidth="1"/>
    <col min="14346" max="14346" width="11.140625" style="1" customWidth="1"/>
    <col min="14347" max="14347" width="21.42578125" style="1" customWidth="1"/>
    <col min="14348" max="14348" width="31.28515625" style="1" customWidth="1"/>
    <col min="14349" max="14349" width="7.85546875" style="1" customWidth="1"/>
    <col min="14350" max="14592" width="13.7109375" style="1"/>
    <col min="14593" max="14593" width="8.7109375" style="1" customWidth="1"/>
    <col min="14594" max="14594" width="36" style="1" customWidth="1"/>
    <col min="14595" max="14595" width="13.7109375" style="1"/>
    <col min="14596" max="14598" width="11" style="1" customWidth="1"/>
    <col min="14599" max="14599" width="10.85546875" style="1" customWidth="1"/>
    <col min="14600" max="14600" width="37.85546875" style="1" customWidth="1"/>
    <col min="14601" max="14601" width="31" style="1" customWidth="1"/>
    <col min="14602" max="14602" width="11.140625" style="1" customWidth="1"/>
    <col min="14603" max="14603" width="21.42578125" style="1" customWidth="1"/>
    <col min="14604" max="14604" width="31.28515625" style="1" customWidth="1"/>
    <col min="14605" max="14605" width="7.85546875" style="1" customWidth="1"/>
    <col min="14606" max="14848" width="13.7109375" style="1"/>
    <col min="14849" max="14849" width="8.7109375" style="1" customWidth="1"/>
    <col min="14850" max="14850" width="36" style="1" customWidth="1"/>
    <col min="14851" max="14851" width="13.7109375" style="1"/>
    <col min="14852" max="14854" width="11" style="1" customWidth="1"/>
    <col min="14855" max="14855" width="10.85546875" style="1" customWidth="1"/>
    <col min="14856" max="14856" width="37.85546875" style="1" customWidth="1"/>
    <col min="14857" max="14857" width="31" style="1" customWidth="1"/>
    <col min="14858" max="14858" width="11.140625" style="1" customWidth="1"/>
    <col min="14859" max="14859" width="21.42578125" style="1" customWidth="1"/>
    <col min="14860" max="14860" width="31.28515625" style="1" customWidth="1"/>
    <col min="14861" max="14861" width="7.85546875" style="1" customWidth="1"/>
    <col min="14862" max="15104" width="13.7109375" style="1"/>
    <col min="15105" max="15105" width="8.7109375" style="1" customWidth="1"/>
    <col min="15106" max="15106" width="36" style="1" customWidth="1"/>
    <col min="15107" max="15107" width="13.7109375" style="1"/>
    <col min="15108" max="15110" width="11" style="1" customWidth="1"/>
    <col min="15111" max="15111" width="10.85546875" style="1" customWidth="1"/>
    <col min="15112" max="15112" width="37.85546875" style="1" customWidth="1"/>
    <col min="15113" max="15113" width="31" style="1" customWidth="1"/>
    <col min="15114" max="15114" width="11.140625" style="1" customWidth="1"/>
    <col min="15115" max="15115" width="21.42578125" style="1" customWidth="1"/>
    <col min="15116" max="15116" width="31.28515625" style="1" customWidth="1"/>
    <col min="15117" max="15117" width="7.85546875" style="1" customWidth="1"/>
    <col min="15118" max="15360" width="13.7109375" style="1"/>
    <col min="15361" max="15361" width="8.7109375" style="1" customWidth="1"/>
    <col min="15362" max="15362" width="36" style="1" customWidth="1"/>
    <col min="15363" max="15363" width="13.7109375" style="1"/>
    <col min="15364" max="15366" width="11" style="1" customWidth="1"/>
    <col min="15367" max="15367" width="10.85546875" style="1" customWidth="1"/>
    <col min="15368" max="15368" width="37.85546875" style="1" customWidth="1"/>
    <col min="15369" max="15369" width="31" style="1" customWidth="1"/>
    <col min="15370" max="15370" width="11.140625" style="1" customWidth="1"/>
    <col min="15371" max="15371" width="21.42578125" style="1" customWidth="1"/>
    <col min="15372" max="15372" width="31.28515625" style="1" customWidth="1"/>
    <col min="15373" max="15373" width="7.85546875" style="1" customWidth="1"/>
    <col min="15374" max="15616" width="13.7109375" style="1"/>
    <col min="15617" max="15617" width="8.7109375" style="1" customWidth="1"/>
    <col min="15618" max="15618" width="36" style="1" customWidth="1"/>
    <col min="15619" max="15619" width="13.7109375" style="1"/>
    <col min="15620" max="15622" width="11" style="1" customWidth="1"/>
    <col min="15623" max="15623" width="10.85546875" style="1" customWidth="1"/>
    <col min="15624" max="15624" width="37.85546875" style="1" customWidth="1"/>
    <col min="15625" max="15625" width="31" style="1" customWidth="1"/>
    <col min="15626" max="15626" width="11.140625" style="1" customWidth="1"/>
    <col min="15627" max="15627" width="21.42578125" style="1" customWidth="1"/>
    <col min="15628" max="15628" width="31.28515625" style="1" customWidth="1"/>
    <col min="15629" max="15629" width="7.85546875" style="1" customWidth="1"/>
    <col min="15630" max="15872" width="13.7109375" style="1"/>
    <col min="15873" max="15873" width="8.7109375" style="1" customWidth="1"/>
    <col min="15874" max="15874" width="36" style="1" customWidth="1"/>
    <col min="15875" max="15875" width="13.7109375" style="1"/>
    <col min="15876" max="15878" width="11" style="1" customWidth="1"/>
    <col min="15879" max="15879" width="10.85546875" style="1" customWidth="1"/>
    <col min="15880" max="15880" width="37.85546875" style="1" customWidth="1"/>
    <col min="15881" max="15881" width="31" style="1" customWidth="1"/>
    <col min="15882" max="15882" width="11.140625" style="1" customWidth="1"/>
    <col min="15883" max="15883" width="21.42578125" style="1" customWidth="1"/>
    <col min="15884" max="15884" width="31.28515625" style="1" customWidth="1"/>
    <col min="15885" max="15885" width="7.85546875" style="1" customWidth="1"/>
    <col min="15886" max="16128" width="13.7109375" style="1"/>
    <col min="16129" max="16129" width="8.7109375" style="1" customWidth="1"/>
    <col min="16130" max="16130" width="36" style="1" customWidth="1"/>
    <col min="16131" max="16131" width="13.7109375" style="1"/>
    <col min="16132" max="16134" width="11" style="1" customWidth="1"/>
    <col min="16135" max="16135" width="10.85546875" style="1" customWidth="1"/>
    <col min="16136" max="16136" width="37.85546875" style="1" customWidth="1"/>
    <col min="16137" max="16137" width="31" style="1" customWidth="1"/>
    <col min="16138" max="16138" width="11.140625" style="1" customWidth="1"/>
    <col min="16139" max="16139" width="21.42578125" style="1" customWidth="1"/>
    <col min="16140" max="16140" width="31.28515625" style="1" customWidth="1"/>
    <col min="16141" max="16141" width="7.85546875" style="1" customWidth="1"/>
    <col min="16142" max="16384" width="13.7109375" style="1"/>
  </cols>
  <sheetData>
    <row r="1" spans="1:15">
      <c r="A1" s="9"/>
      <c r="H1" s="137"/>
      <c r="I1" s="227" t="s">
        <v>0</v>
      </c>
      <c r="J1" s="227"/>
      <c r="K1" s="227"/>
      <c r="L1" s="227"/>
    </row>
    <row r="2" spans="1:15" ht="17.45" customHeight="1">
      <c r="A2" s="228" t="s">
        <v>619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5" ht="12.75" customHeight="1"/>
    <row r="4" spans="1:15" ht="30.75" customHeight="1">
      <c r="A4" s="310" t="s">
        <v>1</v>
      </c>
      <c r="B4" s="311" t="s">
        <v>2</v>
      </c>
      <c r="C4" s="311" t="s">
        <v>3</v>
      </c>
      <c r="D4" s="311"/>
      <c r="E4" s="311"/>
      <c r="F4" s="311"/>
      <c r="G4" s="311" t="s">
        <v>612</v>
      </c>
      <c r="H4" s="311" t="s">
        <v>613</v>
      </c>
      <c r="I4" s="311"/>
      <c r="J4" s="311"/>
      <c r="K4" s="311" t="s">
        <v>4</v>
      </c>
      <c r="L4" s="311" t="s">
        <v>614</v>
      </c>
      <c r="M4" s="311" t="s">
        <v>5</v>
      </c>
    </row>
    <row r="5" spans="1:15" ht="51">
      <c r="A5" s="310"/>
      <c r="B5" s="311"/>
      <c r="C5" s="312" t="s">
        <v>615</v>
      </c>
      <c r="D5" s="312" t="s">
        <v>616</v>
      </c>
      <c r="E5" s="312" t="s">
        <v>6</v>
      </c>
      <c r="F5" s="312" t="s">
        <v>7</v>
      </c>
      <c r="G5" s="311"/>
      <c r="H5" s="312" t="s">
        <v>617</v>
      </c>
      <c r="I5" s="312" t="s">
        <v>8</v>
      </c>
      <c r="J5" s="312" t="s">
        <v>618</v>
      </c>
      <c r="K5" s="311"/>
      <c r="L5" s="311"/>
      <c r="M5" s="311"/>
      <c r="N5" s="13"/>
    </row>
    <row r="6" spans="1:15" s="8" customFormat="1" ht="22.5" customHeight="1">
      <c r="A6" s="180"/>
      <c r="B6" s="186" t="s">
        <v>9</v>
      </c>
      <c r="C6" s="14" t="s">
        <v>10</v>
      </c>
      <c r="D6" s="15">
        <f>SUM(D7:D10)</f>
        <v>1127099.1869999999</v>
      </c>
      <c r="E6" s="15">
        <f>E7+E8+E9</f>
        <v>307809.79015999998</v>
      </c>
      <c r="F6" s="15">
        <f>F7+F8+F9+F10</f>
        <v>377218.06213999999</v>
      </c>
      <c r="G6" s="16">
        <f t="shared" ref="G6:G8" si="0">F6/D6*100</f>
        <v>33.468044914843865</v>
      </c>
      <c r="H6" s="226"/>
      <c r="I6" s="171" t="s">
        <v>11</v>
      </c>
      <c r="J6" s="172">
        <f>J7+J8+J9</f>
        <v>67</v>
      </c>
      <c r="K6" s="207" t="s">
        <v>611</v>
      </c>
      <c r="L6" s="207"/>
      <c r="M6" s="212"/>
    </row>
    <row r="7" spans="1:15" s="8" customFormat="1" ht="12.75">
      <c r="A7" s="181"/>
      <c r="B7" s="187"/>
      <c r="C7" s="17" t="s">
        <v>12</v>
      </c>
      <c r="D7" s="18">
        <f>D32+D158+D198+D298+D478</f>
        <v>648772.78700000001</v>
      </c>
      <c r="E7" s="18">
        <f>E32+E158+E198+E298+E478</f>
        <v>267940.43536999996</v>
      </c>
      <c r="F7" s="18">
        <f>F32+F158+F198+F298+F478</f>
        <v>258403.61137</v>
      </c>
      <c r="G7" s="18">
        <f t="shared" si="0"/>
        <v>39.829600832193968</v>
      </c>
      <c r="H7" s="226"/>
      <c r="I7" s="171" t="s">
        <v>13</v>
      </c>
      <c r="J7" s="172">
        <f>J32+J158+J198+J298+J478</f>
        <v>4</v>
      </c>
      <c r="K7" s="208"/>
      <c r="L7" s="208"/>
      <c r="M7" s="213"/>
    </row>
    <row r="8" spans="1:15" s="8" customFormat="1" ht="12.75">
      <c r="A8" s="181"/>
      <c r="B8" s="187"/>
      <c r="C8" s="17" t="s">
        <v>14</v>
      </c>
      <c r="D8" s="18">
        <f>D33+D159+D199+D299+D479</f>
        <v>241857</v>
      </c>
      <c r="E8" s="18">
        <f>E33+E159+E199+E299+E479</f>
        <v>39869.354789999998</v>
      </c>
      <c r="F8" s="18">
        <f>F33+F159+F199+F299+F479</f>
        <v>37662.454789999996</v>
      </c>
      <c r="G8" s="18">
        <f t="shared" si="0"/>
        <v>15.572199601417363</v>
      </c>
      <c r="H8" s="226"/>
      <c r="I8" s="171" t="s">
        <v>15</v>
      </c>
      <c r="J8" s="172">
        <f t="shared" ref="J8:J9" si="1">J33+J159+J199+J299+J479</f>
        <v>45</v>
      </c>
      <c r="K8" s="208"/>
      <c r="L8" s="208"/>
      <c r="M8" s="213"/>
    </row>
    <row r="9" spans="1:15" s="8" customFormat="1" ht="12.75">
      <c r="A9" s="181"/>
      <c r="B9" s="187"/>
      <c r="C9" s="17" t="s">
        <v>16</v>
      </c>
      <c r="D9" s="18">
        <f>D34+D160+D200+D300+D480</f>
        <v>1337</v>
      </c>
      <c r="E9" s="18">
        <f>E34+E160+E200+E300+E480</f>
        <v>0</v>
      </c>
      <c r="F9" s="18">
        <f>F34+F160+F200+F300+F480</f>
        <v>0</v>
      </c>
      <c r="G9" s="18">
        <v>0</v>
      </c>
      <c r="H9" s="226"/>
      <c r="I9" s="171" t="s">
        <v>17</v>
      </c>
      <c r="J9" s="172">
        <f>J34+J160+J200+J300+J480</f>
        <v>18</v>
      </c>
      <c r="K9" s="208"/>
      <c r="L9" s="208"/>
      <c r="M9" s="213"/>
    </row>
    <row r="10" spans="1:15" s="8" customFormat="1" ht="82.35" customHeight="1">
      <c r="A10" s="182"/>
      <c r="B10" s="188"/>
      <c r="C10" s="17" t="s">
        <v>18</v>
      </c>
      <c r="D10" s="18">
        <f>D35+D161+D201+D301+D481</f>
        <v>235132.4</v>
      </c>
      <c r="E10" s="18">
        <f>E35+E161+E201+E301+E481</f>
        <v>0</v>
      </c>
      <c r="F10" s="18">
        <f>F35+F161+F201+F301+F481</f>
        <v>81151.995980000007</v>
      </c>
      <c r="G10" s="18">
        <f t="shared" ref="G10:G22" si="2">F10/D10*100</f>
        <v>34.513319295852043</v>
      </c>
      <c r="H10" s="226"/>
      <c r="I10" s="171" t="s">
        <v>19</v>
      </c>
      <c r="J10" s="19">
        <f>(J7+(0.5*J8))/J6</f>
        <v>0.39552238805970147</v>
      </c>
      <c r="K10" s="209"/>
      <c r="L10" s="209"/>
      <c r="M10" s="214"/>
      <c r="N10" s="20"/>
      <c r="O10" s="20"/>
    </row>
    <row r="11" spans="1:15" s="8" customFormat="1" ht="34.5" customHeight="1">
      <c r="A11" s="180"/>
      <c r="B11" s="186" t="s">
        <v>20</v>
      </c>
      <c r="C11" s="14" t="s">
        <v>10</v>
      </c>
      <c r="D11" s="21">
        <f>SUM(D12:D15)</f>
        <v>1127099.1869999999</v>
      </c>
      <c r="E11" s="21">
        <f>SUM(E12:E14)</f>
        <v>307809.79015999998</v>
      </c>
      <c r="F11" s="21">
        <f>SUM(F12:F15)</f>
        <v>377218.06213999999</v>
      </c>
      <c r="G11" s="18">
        <f t="shared" si="2"/>
        <v>33.468044914843865</v>
      </c>
      <c r="H11" s="207"/>
      <c r="I11" s="171" t="s">
        <v>11</v>
      </c>
      <c r="J11" s="172">
        <f>J12+J13+J14</f>
        <v>67</v>
      </c>
      <c r="K11" s="212"/>
      <c r="L11" s="207"/>
      <c r="M11" s="212"/>
    </row>
    <row r="12" spans="1:15" s="8" customFormat="1" ht="15.75" customHeight="1">
      <c r="A12" s="181"/>
      <c r="B12" s="187"/>
      <c r="C12" s="17" t="s">
        <v>12</v>
      </c>
      <c r="D12" s="18">
        <f>D17+D22+D27</f>
        <v>648772.78700000001</v>
      </c>
      <c r="E12" s="18">
        <f t="shared" ref="E12:F12" si="3">E17+E22+E27</f>
        <v>267940.43536999996</v>
      </c>
      <c r="F12" s="18">
        <f t="shared" si="3"/>
        <v>258403.61137</v>
      </c>
      <c r="G12" s="18">
        <f t="shared" si="2"/>
        <v>39.829600832193968</v>
      </c>
      <c r="H12" s="208"/>
      <c r="I12" s="171" t="s">
        <v>13</v>
      </c>
      <c r="J12" s="172">
        <f>J17+J22+J27</f>
        <v>4</v>
      </c>
      <c r="K12" s="213"/>
      <c r="L12" s="208"/>
      <c r="M12" s="213"/>
    </row>
    <row r="13" spans="1:15" s="8" customFormat="1" ht="15.75" customHeight="1">
      <c r="A13" s="181"/>
      <c r="B13" s="187"/>
      <c r="C13" s="17" t="s">
        <v>14</v>
      </c>
      <c r="D13" s="18">
        <f t="shared" ref="D13:F15" si="4">D18+D23+D28</f>
        <v>241857</v>
      </c>
      <c r="E13" s="18">
        <f t="shared" si="4"/>
        <v>39869.354789999998</v>
      </c>
      <c r="F13" s="18">
        <f t="shared" si="4"/>
        <v>37662.454789999996</v>
      </c>
      <c r="G13" s="18">
        <f t="shared" si="2"/>
        <v>15.572199601417363</v>
      </c>
      <c r="H13" s="208"/>
      <c r="I13" s="171" t="s">
        <v>15</v>
      </c>
      <c r="J13" s="172">
        <f>J18+J23+J28</f>
        <v>45</v>
      </c>
      <c r="K13" s="213"/>
      <c r="L13" s="208"/>
      <c r="M13" s="213"/>
    </row>
    <row r="14" spans="1:15" s="8" customFormat="1" ht="15.75" customHeight="1">
      <c r="A14" s="181"/>
      <c r="B14" s="187"/>
      <c r="C14" s="17" t="s">
        <v>16</v>
      </c>
      <c r="D14" s="18">
        <f t="shared" si="4"/>
        <v>1337</v>
      </c>
      <c r="E14" s="18">
        <f t="shared" si="4"/>
        <v>0</v>
      </c>
      <c r="F14" s="18">
        <f t="shared" si="4"/>
        <v>0</v>
      </c>
      <c r="G14" s="18">
        <v>0</v>
      </c>
      <c r="H14" s="208"/>
      <c r="I14" s="171" t="s">
        <v>17</v>
      </c>
      <c r="J14" s="172">
        <f>J19+J24+J29</f>
        <v>18</v>
      </c>
      <c r="K14" s="213"/>
      <c r="L14" s="208"/>
      <c r="M14" s="213"/>
    </row>
    <row r="15" spans="1:15" s="8" customFormat="1" ht="105.6" customHeight="1">
      <c r="A15" s="182"/>
      <c r="B15" s="188"/>
      <c r="C15" s="17" t="s">
        <v>18</v>
      </c>
      <c r="D15" s="18">
        <f t="shared" si="4"/>
        <v>235132.4</v>
      </c>
      <c r="E15" s="18">
        <f t="shared" si="4"/>
        <v>0</v>
      </c>
      <c r="F15" s="18">
        <f t="shared" si="4"/>
        <v>81151.995980000007</v>
      </c>
      <c r="G15" s="18">
        <f t="shared" si="2"/>
        <v>34.513319295852043</v>
      </c>
      <c r="H15" s="209"/>
      <c r="I15" s="171" t="s">
        <v>19</v>
      </c>
      <c r="J15" s="19">
        <f>(J12+(0.5*J13))/J11</f>
        <v>0.39552238805970147</v>
      </c>
      <c r="K15" s="214"/>
      <c r="L15" s="209"/>
      <c r="M15" s="214"/>
    </row>
    <row r="16" spans="1:15" s="8" customFormat="1" ht="25.5" customHeight="1">
      <c r="A16" s="180"/>
      <c r="B16" s="180" t="s">
        <v>620</v>
      </c>
      <c r="C16" s="14" t="s">
        <v>10</v>
      </c>
      <c r="D16" s="15">
        <f>SUM(D17:D20)</f>
        <v>874169.71700000006</v>
      </c>
      <c r="E16" s="15">
        <f>E17+E18+E19</f>
        <v>216814.86816000001</v>
      </c>
      <c r="F16" s="15">
        <f t="shared" ref="F16" si="5">SUM(F17:F20)</f>
        <v>294612.76413999998</v>
      </c>
      <c r="G16" s="16">
        <f t="shared" si="2"/>
        <v>33.702009851251795</v>
      </c>
      <c r="H16" s="226"/>
      <c r="I16" s="171" t="s">
        <v>11</v>
      </c>
      <c r="J16" s="22">
        <f>J17+J18+J19</f>
        <v>50</v>
      </c>
      <c r="K16" s="212"/>
      <c r="L16" s="207"/>
      <c r="M16" s="204">
        <v>827</v>
      </c>
    </row>
    <row r="17" spans="1:14" s="8" customFormat="1" ht="12.75">
      <c r="A17" s="181"/>
      <c r="B17" s="181"/>
      <c r="C17" s="17" t="s">
        <v>12</v>
      </c>
      <c r="D17" s="18">
        <f>D32+D163+D298</f>
        <v>415756.41700000002</v>
      </c>
      <c r="E17" s="18">
        <f>E32+E163+E298</f>
        <v>176945.51337</v>
      </c>
      <c r="F17" s="18">
        <f>F32+F163+F298</f>
        <v>175798.31336999999</v>
      </c>
      <c r="G17" s="18">
        <f t="shared" si="2"/>
        <v>42.283968733067077</v>
      </c>
      <c r="H17" s="226"/>
      <c r="I17" s="171" t="s">
        <v>13</v>
      </c>
      <c r="J17" s="172">
        <f>J32+J163+J298+J188</f>
        <v>4</v>
      </c>
      <c r="K17" s="213"/>
      <c r="L17" s="208"/>
      <c r="M17" s="205"/>
      <c r="N17" s="20"/>
    </row>
    <row r="18" spans="1:14" s="8" customFormat="1" ht="12.75">
      <c r="A18" s="181"/>
      <c r="B18" s="181"/>
      <c r="C18" s="17" t="s">
        <v>14</v>
      </c>
      <c r="D18" s="18">
        <f>D33+D164+D299</f>
        <v>223280.9</v>
      </c>
      <c r="E18" s="18">
        <f>E33+E164+E299</f>
        <v>39869.354789999998</v>
      </c>
      <c r="F18" s="18">
        <f>F33+F164+F299</f>
        <v>37662.454789999996</v>
      </c>
      <c r="G18" s="18">
        <f t="shared" si="2"/>
        <v>16.86774587078429</v>
      </c>
      <c r="H18" s="226"/>
      <c r="I18" s="171" t="s">
        <v>15</v>
      </c>
      <c r="J18" s="172">
        <f t="shared" ref="J18:J19" si="6">J33+J164+J299+J189</f>
        <v>29</v>
      </c>
      <c r="K18" s="213"/>
      <c r="L18" s="208"/>
      <c r="M18" s="205"/>
    </row>
    <row r="19" spans="1:14" s="8" customFormat="1" ht="12.75">
      <c r="A19" s="181"/>
      <c r="B19" s="181"/>
      <c r="C19" s="17" t="s">
        <v>16</v>
      </c>
      <c r="D19" s="18">
        <f>D34+D165+D300</f>
        <v>0</v>
      </c>
      <c r="E19" s="18">
        <f>E34+E165+E300</f>
        <v>0</v>
      </c>
      <c r="F19" s="18">
        <f>F34+F165+F300</f>
        <v>0</v>
      </c>
      <c r="G19" s="18">
        <v>0</v>
      </c>
      <c r="H19" s="226"/>
      <c r="I19" s="171" t="s">
        <v>17</v>
      </c>
      <c r="J19" s="172">
        <f t="shared" si="6"/>
        <v>17</v>
      </c>
      <c r="K19" s="213"/>
      <c r="L19" s="208"/>
      <c r="M19" s="205"/>
    </row>
    <row r="20" spans="1:14" s="8" customFormat="1" ht="13.5">
      <c r="A20" s="182"/>
      <c r="B20" s="182"/>
      <c r="C20" s="17" t="s">
        <v>18</v>
      </c>
      <c r="D20" s="18">
        <f>D35+D166+D301</f>
        <v>235132.4</v>
      </c>
      <c r="E20" s="18">
        <f>E35+E166+E301</f>
        <v>0</v>
      </c>
      <c r="F20" s="18">
        <f>F35+F166+F301</f>
        <v>81151.995980000007</v>
      </c>
      <c r="G20" s="18">
        <f t="shared" si="2"/>
        <v>34.513319295852043</v>
      </c>
      <c r="H20" s="226"/>
      <c r="I20" s="171" t="s">
        <v>19</v>
      </c>
      <c r="J20" s="19">
        <f>(J17+(0.5*J18))/J16</f>
        <v>0.37</v>
      </c>
      <c r="K20" s="214"/>
      <c r="L20" s="209"/>
      <c r="M20" s="206"/>
    </row>
    <row r="21" spans="1:14" s="8" customFormat="1" ht="24" customHeight="1">
      <c r="A21" s="180"/>
      <c r="B21" s="180" t="s">
        <v>21</v>
      </c>
      <c r="C21" s="14" t="s">
        <v>10</v>
      </c>
      <c r="D21" s="21">
        <f>SUM(D22:D25)</f>
        <v>206852.77000000002</v>
      </c>
      <c r="E21" s="21">
        <f t="shared" ref="E21:F21" si="7">SUM(E22:E25)</f>
        <v>90994.921999999991</v>
      </c>
      <c r="F21" s="21">
        <f t="shared" si="7"/>
        <v>82605.297999999995</v>
      </c>
      <c r="G21" s="18">
        <f t="shared" si="2"/>
        <v>39.934344606552763</v>
      </c>
      <c r="H21" s="230"/>
      <c r="I21" s="171" t="s">
        <v>11</v>
      </c>
      <c r="J21" s="172">
        <f>J22+J23+J24</f>
        <v>16</v>
      </c>
      <c r="K21" s="212"/>
      <c r="L21" s="207"/>
      <c r="M21" s="204">
        <v>826</v>
      </c>
    </row>
    <row r="22" spans="1:14" s="8" customFormat="1" ht="12.75">
      <c r="A22" s="181"/>
      <c r="B22" s="181"/>
      <c r="C22" s="17" t="s">
        <v>12</v>
      </c>
      <c r="D22" s="18">
        <f>D198+D488</f>
        <v>206852.77000000002</v>
      </c>
      <c r="E22" s="18">
        <f>E198+E488</f>
        <v>90994.921999999991</v>
      </c>
      <c r="F22" s="18">
        <f>F198+F488</f>
        <v>82605.297999999995</v>
      </c>
      <c r="G22" s="18">
        <f t="shared" si="2"/>
        <v>39.934344606552763</v>
      </c>
      <c r="H22" s="226"/>
      <c r="I22" s="171" t="s">
        <v>13</v>
      </c>
      <c r="J22" s="172">
        <f>J198+J488</f>
        <v>0</v>
      </c>
      <c r="K22" s="213"/>
      <c r="L22" s="208"/>
      <c r="M22" s="205"/>
    </row>
    <row r="23" spans="1:14" s="8" customFormat="1" ht="12.75">
      <c r="A23" s="181"/>
      <c r="B23" s="181"/>
      <c r="C23" s="17" t="s">
        <v>14</v>
      </c>
      <c r="D23" s="18">
        <f>D199+D489</f>
        <v>0</v>
      </c>
      <c r="E23" s="18">
        <f>E199+E489</f>
        <v>0</v>
      </c>
      <c r="F23" s="18">
        <f>F199+F489</f>
        <v>0</v>
      </c>
      <c r="G23" s="17">
        <v>0</v>
      </c>
      <c r="H23" s="226"/>
      <c r="I23" s="171" t="s">
        <v>15</v>
      </c>
      <c r="J23" s="172">
        <f t="shared" ref="J23:J24" si="8">J199+J489</f>
        <v>16</v>
      </c>
      <c r="K23" s="213"/>
      <c r="L23" s="208"/>
      <c r="M23" s="205"/>
    </row>
    <row r="24" spans="1:14" s="8" customFormat="1" ht="12.75">
      <c r="A24" s="181"/>
      <c r="B24" s="181"/>
      <c r="C24" s="17" t="s">
        <v>16</v>
      </c>
      <c r="D24" s="18">
        <f>D200+D490</f>
        <v>0</v>
      </c>
      <c r="E24" s="18">
        <f>E200+E490</f>
        <v>0</v>
      </c>
      <c r="F24" s="18">
        <f>F200+F490</f>
        <v>0</v>
      </c>
      <c r="G24" s="17">
        <v>0</v>
      </c>
      <c r="H24" s="226"/>
      <c r="I24" s="171" t="s">
        <v>17</v>
      </c>
      <c r="J24" s="172">
        <f t="shared" si="8"/>
        <v>0</v>
      </c>
      <c r="K24" s="213"/>
      <c r="L24" s="208"/>
      <c r="M24" s="205"/>
    </row>
    <row r="25" spans="1:14" s="8" customFormat="1" ht="22.35" customHeight="1">
      <c r="A25" s="182"/>
      <c r="B25" s="182"/>
      <c r="C25" s="17" t="s">
        <v>18</v>
      </c>
      <c r="D25" s="18">
        <f>D201+D491</f>
        <v>0</v>
      </c>
      <c r="E25" s="18">
        <f>E201+E491</f>
        <v>0</v>
      </c>
      <c r="F25" s="18">
        <f>F201+F491</f>
        <v>0</v>
      </c>
      <c r="G25" s="17">
        <v>0</v>
      </c>
      <c r="H25" s="226"/>
      <c r="I25" s="171" t="s">
        <v>19</v>
      </c>
      <c r="J25" s="19">
        <f>(J22+J23/2)/J21</f>
        <v>0.5</v>
      </c>
      <c r="K25" s="214"/>
      <c r="L25" s="209"/>
      <c r="M25" s="206"/>
    </row>
    <row r="26" spans="1:14" s="8" customFormat="1" ht="24" customHeight="1">
      <c r="A26" s="180"/>
      <c r="B26" s="180" t="s">
        <v>534</v>
      </c>
      <c r="C26" s="14" t="s">
        <v>10</v>
      </c>
      <c r="D26" s="21">
        <f>SUM(D27:D30)</f>
        <v>46076.7</v>
      </c>
      <c r="E26" s="21">
        <f t="shared" ref="E26:F26" si="9">SUM(E27:E30)</f>
        <v>0</v>
      </c>
      <c r="F26" s="21">
        <f t="shared" si="9"/>
        <v>0</v>
      </c>
      <c r="G26" s="18">
        <f t="shared" ref="G26:G27" si="10">F26/D26*100</f>
        <v>0</v>
      </c>
      <c r="H26" s="230"/>
      <c r="I26" s="171" t="s">
        <v>11</v>
      </c>
      <c r="J26" s="172">
        <f>J27+J28+J29</f>
        <v>1</v>
      </c>
      <c r="K26" s="212"/>
      <c r="L26" s="207"/>
      <c r="M26" s="204">
        <v>826</v>
      </c>
    </row>
    <row r="27" spans="1:14" s="8" customFormat="1" ht="12.75">
      <c r="A27" s="181"/>
      <c r="B27" s="181"/>
      <c r="C27" s="17" t="s">
        <v>12</v>
      </c>
      <c r="D27" s="18">
        <f>D183</f>
        <v>26163.599999999999</v>
      </c>
      <c r="E27" s="18">
        <f>E183</f>
        <v>0</v>
      </c>
      <c r="F27" s="18">
        <f>F183</f>
        <v>0</v>
      </c>
      <c r="G27" s="18">
        <f t="shared" si="10"/>
        <v>0</v>
      </c>
      <c r="H27" s="226"/>
      <c r="I27" s="171" t="s">
        <v>13</v>
      </c>
      <c r="J27" s="172">
        <f>J178</f>
        <v>0</v>
      </c>
      <c r="K27" s="213"/>
      <c r="L27" s="208"/>
      <c r="M27" s="205"/>
    </row>
    <row r="28" spans="1:14" s="8" customFormat="1" ht="12.75">
      <c r="A28" s="181"/>
      <c r="B28" s="181"/>
      <c r="C28" s="17" t="s">
        <v>14</v>
      </c>
      <c r="D28" s="18">
        <f t="shared" ref="D28:E30" si="11">D184</f>
        <v>18576.099999999999</v>
      </c>
      <c r="E28" s="18">
        <f t="shared" si="11"/>
        <v>0</v>
      </c>
      <c r="F28" s="18">
        <f t="shared" ref="F28" si="12">F184</f>
        <v>0</v>
      </c>
      <c r="G28" s="17">
        <v>0</v>
      </c>
      <c r="H28" s="226"/>
      <c r="I28" s="171" t="s">
        <v>15</v>
      </c>
      <c r="J28" s="172">
        <f t="shared" ref="J28:J29" si="13">J179</f>
        <v>0</v>
      </c>
      <c r="K28" s="213"/>
      <c r="L28" s="208"/>
      <c r="M28" s="205"/>
    </row>
    <row r="29" spans="1:14" s="8" customFormat="1" ht="12.75">
      <c r="A29" s="181"/>
      <c r="B29" s="181"/>
      <c r="C29" s="17" t="s">
        <v>16</v>
      </c>
      <c r="D29" s="18">
        <f t="shared" si="11"/>
        <v>1337</v>
      </c>
      <c r="E29" s="18">
        <f t="shared" si="11"/>
        <v>0</v>
      </c>
      <c r="F29" s="18">
        <f t="shared" ref="F29" si="14">F185</f>
        <v>0</v>
      </c>
      <c r="G29" s="17">
        <v>0</v>
      </c>
      <c r="H29" s="226"/>
      <c r="I29" s="171" t="s">
        <v>17</v>
      </c>
      <c r="J29" s="172">
        <f t="shared" si="13"/>
        <v>1</v>
      </c>
      <c r="K29" s="213"/>
      <c r="L29" s="208"/>
      <c r="M29" s="205"/>
    </row>
    <row r="30" spans="1:14" s="8" customFormat="1" ht="22.35" customHeight="1">
      <c r="A30" s="182"/>
      <c r="B30" s="182"/>
      <c r="C30" s="17" t="s">
        <v>18</v>
      </c>
      <c r="D30" s="18">
        <f t="shared" si="11"/>
        <v>0</v>
      </c>
      <c r="E30" s="18">
        <f t="shared" si="11"/>
        <v>0</v>
      </c>
      <c r="F30" s="18">
        <f t="shared" ref="F30" si="15">F186</f>
        <v>0</v>
      </c>
      <c r="G30" s="17">
        <v>0</v>
      </c>
      <c r="H30" s="226"/>
      <c r="I30" s="171" t="s">
        <v>19</v>
      </c>
      <c r="J30" s="19">
        <f>(J27+J28/2)/J26</f>
        <v>0</v>
      </c>
      <c r="K30" s="214"/>
      <c r="L30" s="209"/>
      <c r="M30" s="206"/>
    </row>
    <row r="31" spans="1:14" s="8" customFormat="1" ht="22.5" customHeight="1">
      <c r="A31" s="180" t="s">
        <v>22</v>
      </c>
      <c r="B31" s="186" t="s">
        <v>23</v>
      </c>
      <c r="C31" s="14" t="s">
        <v>10</v>
      </c>
      <c r="D31" s="15">
        <f>SUM(D32:D35)</f>
        <v>400518.29599999997</v>
      </c>
      <c r="E31" s="15">
        <f t="shared" ref="E31:F31" si="16">SUM(E32:E35)</f>
        <v>187030.39999999999</v>
      </c>
      <c r="F31" s="15">
        <f t="shared" si="16"/>
        <v>185902.3</v>
      </c>
      <c r="G31" s="18">
        <f t="shared" ref="G31:G64" si="17">F31/D31*100</f>
        <v>46.415432667275702</v>
      </c>
      <c r="H31" s="226"/>
      <c r="I31" s="171" t="s">
        <v>11</v>
      </c>
      <c r="J31" s="172">
        <f>SUM(J32:J34)</f>
        <v>19</v>
      </c>
      <c r="K31" s="180" t="s">
        <v>491</v>
      </c>
      <c r="L31" s="207"/>
      <c r="M31" s="204"/>
    </row>
    <row r="32" spans="1:14" s="8" customFormat="1" ht="12.75">
      <c r="A32" s="181"/>
      <c r="B32" s="187"/>
      <c r="C32" s="17" t="s">
        <v>12</v>
      </c>
      <c r="D32" s="18">
        <f t="shared" ref="D32:F34" si="18">D37+D52+D68+D113+D138</f>
        <v>337180.79599999997</v>
      </c>
      <c r="E32" s="18">
        <f t="shared" si="18"/>
        <v>167034.29999999999</v>
      </c>
      <c r="F32" s="18">
        <f t="shared" si="18"/>
        <v>165887.09999999998</v>
      </c>
      <c r="G32" s="18">
        <f t="shared" si="17"/>
        <v>49.198264541732676</v>
      </c>
      <c r="H32" s="226"/>
      <c r="I32" s="171" t="s">
        <v>13</v>
      </c>
      <c r="J32" s="172">
        <f>J37+J52+J68+J113+J138+J158</f>
        <v>2</v>
      </c>
      <c r="K32" s="181"/>
      <c r="L32" s="208"/>
      <c r="M32" s="205"/>
    </row>
    <row r="33" spans="1:13" s="8" customFormat="1" ht="12.75">
      <c r="A33" s="181"/>
      <c r="B33" s="187"/>
      <c r="C33" s="17" t="s">
        <v>14</v>
      </c>
      <c r="D33" s="18">
        <f t="shared" si="18"/>
        <v>55839.5</v>
      </c>
      <c r="E33" s="18">
        <f t="shared" si="18"/>
        <v>19996.099999999999</v>
      </c>
      <c r="F33" s="18">
        <f t="shared" si="18"/>
        <v>17789.199999999997</v>
      </c>
      <c r="G33" s="18">
        <f t="shared" si="17"/>
        <v>31.857735115823022</v>
      </c>
      <c r="H33" s="226"/>
      <c r="I33" s="171" t="s">
        <v>15</v>
      </c>
      <c r="J33" s="172">
        <f>J38+J53+J69+J114+J139+J159</f>
        <v>12</v>
      </c>
      <c r="K33" s="181"/>
      <c r="L33" s="208"/>
      <c r="M33" s="205"/>
    </row>
    <row r="34" spans="1:13" s="8" customFormat="1" ht="16.5" customHeight="1">
      <c r="A34" s="181"/>
      <c r="B34" s="187"/>
      <c r="C34" s="17" t="s">
        <v>16</v>
      </c>
      <c r="D34" s="18">
        <f t="shared" si="18"/>
        <v>0</v>
      </c>
      <c r="E34" s="18">
        <f t="shared" si="18"/>
        <v>0</v>
      </c>
      <c r="F34" s="18">
        <f t="shared" si="18"/>
        <v>0</v>
      </c>
      <c r="G34" s="17">
        <v>0</v>
      </c>
      <c r="H34" s="226"/>
      <c r="I34" s="171" t="s">
        <v>17</v>
      </c>
      <c r="J34" s="172">
        <f>J39+J54+J70+J115+J140</f>
        <v>5</v>
      </c>
      <c r="K34" s="181"/>
      <c r="L34" s="208"/>
      <c r="M34" s="205"/>
    </row>
    <row r="35" spans="1:13" s="8" customFormat="1" ht="19.5" customHeight="1">
      <c r="A35" s="182"/>
      <c r="B35" s="188"/>
      <c r="C35" s="17" t="s">
        <v>18</v>
      </c>
      <c r="D35" s="18">
        <f>D40+D55+D71+D116+D141</f>
        <v>7498</v>
      </c>
      <c r="E35" s="18">
        <v>0</v>
      </c>
      <c r="F35" s="18">
        <f>F40+F55+F71+F116+F141</f>
        <v>2226</v>
      </c>
      <c r="G35" s="18">
        <f t="shared" si="17"/>
        <v>29.687916777807416</v>
      </c>
      <c r="H35" s="226"/>
      <c r="I35" s="171" t="s">
        <v>19</v>
      </c>
      <c r="J35" s="19">
        <f>(J32+(0.5*J33))/J31</f>
        <v>0.42105263157894735</v>
      </c>
      <c r="K35" s="182"/>
      <c r="L35" s="209"/>
      <c r="M35" s="206"/>
    </row>
    <row r="36" spans="1:13" s="8" customFormat="1" ht="22.5" customHeight="1">
      <c r="A36" s="180" t="s">
        <v>24</v>
      </c>
      <c r="B36" s="186" t="s">
        <v>25</v>
      </c>
      <c r="C36" s="14" t="s">
        <v>10</v>
      </c>
      <c r="D36" s="21">
        <f>SUM(D37:D40)</f>
        <v>18663.8</v>
      </c>
      <c r="E36" s="21">
        <f t="shared" ref="E36:F36" si="19">SUM(E37:E40)</f>
        <v>3339.4</v>
      </c>
      <c r="F36" s="21">
        <f t="shared" si="19"/>
        <v>5565.4</v>
      </c>
      <c r="G36" s="18">
        <f t="shared" si="17"/>
        <v>29.819222237700789</v>
      </c>
      <c r="H36" s="231"/>
      <c r="I36" s="171" t="s">
        <v>11</v>
      </c>
      <c r="J36" s="172">
        <v>2</v>
      </c>
      <c r="K36" s="180" t="s">
        <v>492</v>
      </c>
      <c r="L36" s="207"/>
      <c r="M36" s="204"/>
    </row>
    <row r="37" spans="1:13" s="8" customFormat="1" ht="12.75">
      <c r="A37" s="181"/>
      <c r="B37" s="187"/>
      <c r="C37" s="17" t="s">
        <v>12</v>
      </c>
      <c r="D37" s="18">
        <f t="shared" ref="D37:F40" si="20">D47+D42</f>
        <v>11733.8</v>
      </c>
      <c r="E37" s="16">
        <f>E42+E47</f>
        <v>3339.4</v>
      </c>
      <c r="F37" s="16">
        <f>F42+F47</f>
        <v>3339.4</v>
      </c>
      <c r="G37" s="18">
        <f t="shared" si="17"/>
        <v>28.459663536109364</v>
      </c>
      <c r="H37" s="232"/>
      <c r="I37" s="171" t="s">
        <v>13</v>
      </c>
      <c r="J37" s="172">
        <v>0</v>
      </c>
      <c r="K37" s="181"/>
      <c r="L37" s="208"/>
      <c r="M37" s="205"/>
    </row>
    <row r="38" spans="1:13" s="8" customFormat="1" ht="12.75">
      <c r="A38" s="181"/>
      <c r="B38" s="187"/>
      <c r="C38" s="17" t="s">
        <v>14</v>
      </c>
      <c r="D38" s="18">
        <f t="shared" si="20"/>
        <v>0</v>
      </c>
      <c r="E38" s="18">
        <v>0</v>
      </c>
      <c r="F38" s="18">
        <v>0</v>
      </c>
      <c r="G38" s="18">
        <v>0</v>
      </c>
      <c r="H38" s="232"/>
      <c r="I38" s="171" t="s">
        <v>15</v>
      </c>
      <c r="J38" s="172">
        <v>1</v>
      </c>
      <c r="K38" s="181"/>
      <c r="L38" s="208"/>
      <c r="M38" s="205"/>
    </row>
    <row r="39" spans="1:13" s="8" customFormat="1" ht="12.75">
      <c r="A39" s="181"/>
      <c r="B39" s="187"/>
      <c r="C39" s="17" t="s">
        <v>16</v>
      </c>
      <c r="D39" s="18">
        <f t="shared" si="20"/>
        <v>0</v>
      </c>
      <c r="E39" s="18">
        <v>0</v>
      </c>
      <c r="F39" s="18">
        <v>0</v>
      </c>
      <c r="G39" s="18">
        <v>0</v>
      </c>
      <c r="H39" s="232"/>
      <c r="I39" s="171" t="s">
        <v>17</v>
      </c>
      <c r="J39" s="172">
        <v>1</v>
      </c>
      <c r="K39" s="181"/>
      <c r="L39" s="208"/>
      <c r="M39" s="205"/>
    </row>
    <row r="40" spans="1:13" s="8" customFormat="1" ht="17.25" customHeight="1">
      <c r="A40" s="182"/>
      <c r="B40" s="188"/>
      <c r="C40" s="17" t="s">
        <v>18</v>
      </c>
      <c r="D40" s="18">
        <f t="shared" si="20"/>
        <v>6930</v>
      </c>
      <c r="E40" s="18">
        <v>0</v>
      </c>
      <c r="F40" s="18">
        <f t="shared" si="20"/>
        <v>2226</v>
      </c>
      <c r="G40" s="18">
        <f t="shared" si="17"/>
        <v>32.121212121212125</v>
      </c>
      <c r="H40" s="233"/>
      <c r="I40" s="171" t="s">
        <v>19</v>
      </c>
      <c r="J40" s="19">
        <f>(J37+(0.5*J38))/J36</f>
        <v>0.25</v>
      </c>
      <c r="K40" s="182"/>
      <c r="L40" s="209"/>
      <c r="M40" s="206"/>
    </row>
    <row r="41" spans="1:13" s="8" customFormat="1" ht="18" customHeight="1">
      <c r="A41" s="180" t="s">
        <v>26</v>
      </c>
      <c r="B41" s="186" t="s">
        <v>27</v>
      </c>
      <c r="C41" s="14" t="s">
        <v>10</v>
      </c>
      <c r="D41" s="21">
        <f>SUM(D42:D45)</f>
        <v>1333.8</v>
      </c>
      <c r="E41" s="21">
        <f>SUM(E42:E45)</f>
        <v>0</v>
      </c>
      <c r="F41" s="21">
        <f>SUM(F42:F45)</f>
        <v>0</v>
      </c>
      <c r="G41" s="18">
        <f t="shared" si="17"/>
        <v>0</v>
      </c>
      <c r="H41" s="189" t="s">
        <v>28</v>
      </c>
      <c r="I41" s="180" t="s">
        <v>493</v>
      </c>
      <c r="J41" s="180" t="s">
        <v>165</v>
      </c>
      <c r="K41" s="180" t="s">
        <v>494</v>
      </c>
      <c r="L41" s="207" t="s">
        <v>495</v>
      </c>
      <c r="M41" s="180">
        <v>833</v>
      </c>
    </row>
    <row r="42" spans="1:13" s="8" customFormat="1" ht="12.75">
      <c r="A42" s="181"/>
      <c r="B42" s="187"/>
      <c r="C42" s="17" t="s">
        <v>12</v>
      </c>
      <c r="D42" s="18">
        <v>1333.8</v>
      </c>
      <c r="E42" s="18">
        <v>0</v>
      </c>
      <c r="F42" s="18">
        <v>0</v>
      </c>
      <c r="G42" s="18">
        <f t="shared" si="17"/>
        <v>0</v>
      </c>
      <c r="H42" s="210"/>
      <c r="I42" s="181"/>
      <c r="J42" s="181"/>
      <c r="K42" s="181"/>
      <c r="L42" s="208"/>
      <c r="M42" s="181"/>
    </row>
    <row r="43" spans="1:13" s="8" customFormat="1" ht="12.75">
      <c r="A43" s="181"/>
      <c r="B43" s="187"/>
      <c r="C43" s="17" t="s">
        <v>14</v>
      </c>
      <c r="D43" s="18">
        <v>0</v>
      </c>
      <c r="E43" s="18">
        <v>0</v>
      </c>
      <c r="F43" s="18">
        <v>0</v>
      </c>
      <c r="G43" s="17"/>
      <c r="H43" s="210"/>
      <c r="I43" s="181"/>
      <c r="J43" s="181"/>
      <c r="K43" s="181"/>
      <c r="L43" s="208"/>
      <c r="M43" s="181"/>
    </row>
    <row r="44" spans="1:13" s="8" customFormat="1" ht="19.5" customHeight="1">
      <c r="A44" s="181"/>
      <c r="B44" s="187"/>
      <c r="C44" s="17" t="s">
        <v>16</v>
      </c>
      <c r="D44" s="18">
        <v>0</v>
      </c>
      <c r="E44" s="18">
        <v>0</v>
      </c>
      <c r="F44" s="18">
        <v>0</v>
      </c>
      <c r="G44" s="17"/>
      <c r="H44" s="210"/>
      <c r="I44" s="181"/>
      <c r="J44" s="181"/>
      <c r="K44" s="181"/>
      <c r="L44" s="208"/>
      <c r="M44" s="181"/>
    </row>
    <row r="45" spans="1:13" s="8" customFormat="1" ht="93.75" customHeight="1">
      <c r="A45" s="182"/>
      <c r="B45" s="188"/>
      <c r="C45" s="17" t="s">
        <v>18</v>
      </c>
      <c r="D45" s="18">
        <v>0</v>
      </c>
      <c r="E45" s="18">
        <v>0</v>
      </c>
      <c r="F45" s="18">
        <v>0</v>
      </c>
      <c r="G45" s="17"/>
      <c r="H45" s="211"/>
      <c r="I45" s="182"/>
      <c r="J45" s="182"/>
      <c r="K45" s="182"/>
      <c r="L45" s="209"/>
      <c r="M45" s="182"/>
    </row>
    <row r="46" spans="1:13" s="8" customFormat="1" ht="19.5" customHeight="1">
      <c r="A46" s="180" t="s">
        <v>30</v>
      </c>
      <c r="B46" s="186" t="s">
        <v>31</v>
      </c>
      <c r="C46" s="14" t="s">
        <v>10</v>
      </c>
      <c r="D46" s="21">
        <f>SUM(D47:D50)</f>
        <v>17330</v>
      </c>
      <c r="E46" s="21">
        <f>SUM(E47:E50)</f>
        <v>3339.4</v>
      </c>
      <c r="F46" s="21">
        <f>SUM(F47:F50)</f>
        <v>5565.4</v>
      </c>
      <c r="G46" s="18">
        <f t="shared" si="17"/>
        <v>32.114252740911716</v>
      </c>
      <c r="H46" s="189" t="s">
        <v>32</v>
      </c>
      <c r="I46" s="180" t="s">
        <v>496</v>
      </c>
      <c r="J46" s="180" t="s">
        <v>29</v>
      </c>
      <c r="K46" s="180" t="s">
        <v>497</v>
      </c>
      <c r="L46" s="207" t="s">
        <v>498</v>
      </c>
      <c r="M46" s="180">
        <v>833</v>
      </c>
    </row>
    <row r="47" spans="1:13" s="8" customFormat="1" ht="12.75">
      <c r="A47" s="181"/>
      <c r="B47" s="187"/>
      <c r="C47" s="17" t="s">
        <v>12</v>
      </c>
      <c r="D47" s="18">
        <v>10400</v>
      </c>
      <c r="E47" s="18">
        <v>3339.4</v>
      </c>
      <c r="F47" s="18">
        <f>E47</f>
        <v>3339.4</v>
      </c>
      <c r="G47" s="18">
        <f t="shared" si="17"/>
        <v>32.109615384615388</v>
      </c>
      <c r="H47" s="210"/>
      <c r="I47" s="181"/>
      <c r="J47" s="181"/>
      <c r="K47" s="181"/>
      <c r="L47" s="208"/>
      <c r="M47" s="181"/>
    </row>
    <row r="48" spans="1:13" s="8" customFormat="1" ht="12.75">
      <c r="A48" s="181"/>
      <c r="B48" s="187"/>
      <c r="C48" s="17" t="s">
        <v>14</v>
      </c>
      <c r="D48" s="18">
        <v>0</v>
      </c>
      <c r="E48" s="18">
        <v>0</v>
      </c>
      <c r="F48" s="18">
        <v>0</v>
      </c>
      <c r="G48" s="18"/>
      <c r="H48" s="210"/>
      <c r="I48" s="181"/>
      <c r="J48" s="181"/>
      <c r="K48" s="181"/>
      <c r="L48" s="208"/>
      <c r="M48" s="181"/>
    </row>
    <row r="49" spans="1:13" s="8" customFormat="1" ht="12.75">
      <c r="A49" s="181"/>
      <c r="B49" s="187"/>
      <c r="C49" s="17" t="s">
        <v>16</v>
      </c>
      <c r="D49" s="18">
        <v>0</v>
      </c>
      <c r="E49" s="18">
        <v>0</v>
      </c>
      <c r="F49" s="18">
        <v>0</v>
      </c>
      <c r="G49" s="18"/>
      <c r="H49" s="210"/>
      <c r="I49" s="181"/>
      <c r="J49" s="181"/>
      <c r="K49" s="181"/>
      <c r="L49" s="208"/>
      <c r="M49" s="181"/>
    </row>
    <row r="50" spans="1:13" s="8" customFormat="1" ht="165.6" customHeight="1">
      <c r="A50" s="182"/>
      <c r="B50" s="188"/>
      <c r="C50" s="17" t="s">
        <v>18</v>
      </c>
      <c r="D50" s="18">
        <v>6930</v>
      </c>
      <c r="E50" s="18">
        <v>0</v>
      </c>
      <c r="F50" s="18">
        <v>2226</v>
      </c>
      <c r="G50" s="18">
        <f t="shared" si="17"/>
        <v>32.121212121212125</v>
      </c>
      <c r="H50" s="211"/>
      <c r="I50" s="182"/>
      <c r="J50" s="182"/>
      <c r="K50" s="182"/>
      <c r="L50" s="209"/>
      <c r="M50" s="182"/>
    </row>
    <row r="51" spans="1:13" s="8" customFormat="1" ht="36.75" customHeight="1">
      <c r="A51" s="180" t="s">
        <v>34</v>
      </c>
      <c r="B51" s="186" t="s">
        <v>35</v>
      </c>
      <c r="C51" s="14" t="s">
        <v>10</v>
      </c>
      <c r="D51" s="15">
        <f>SUM(D52:D55)</f>
        <v>14532.6</v>
      </c>
      <c r="E51" s="15">
        <f>SUM(E52:E55)</f>
        <v>1465.6</v>
      </c>
      <c r="F51" s="15">
        <f>SUM(F52:F55)</f>
        <v>1465.6</v>
      </c>
      <c r="G51" s="18">
        <f t="shared" si="17"/>
        <v>10.084912541458513</v>
      </c>
      <c r="H51" s="189"/>
      <c r="I51" s="171" t="s">
        <v>11</v>
      </c>
      <c r="J51" s="172">
        <f>J52+J53+J54</f>
        <v>2</v>
      </c>
      <c r="K51" s="180" t="s">
        <v>497</v>
      </c>
      <c r="L51" s="207"/>
      <c r="M51" s="204"/>
    </row>
    <row r="52" spans="1:13" s="8" customFormat="1" ht="12.75">
      <c r="A52" s="181"/>
      <c r="B52" s="187"/>
      <c r="C52" s="17" t="s">
        <v>12</v>
      </c>
      <c r="D52" s="18">
        <f>D57+D63</f>
        <v>4214.3999999999996</v>
      </c>
      <c r="E52" s="18">
        <f t="shared" ref="D52:F55" si="21">E57+E63</f>
        <v>425</v>
      </c>
      <c r="F52" s="18">
        <f t="shared" si="21"/>
        <v>425</v>
      </c>
      <c r="G52" s="18">
        <f t="shared" si="17"/>
        <v>10.084472285497343</v>
      </c>
      <c r="H52" s="210"/>
      <c r="I52" s="171" t="s">
        <v>13</v>
      </c>
      <c r="J52" s="172">
        <v>1</v>
      </c>
      <c r="K52" s="181"/>
      <c r="L52" s="208"/>
      <c r="M52" s="205"/>
    </row>
    <row r="53" spans="1:13" s="8" customFormat="1" ht="12.75">
      <c r="A53" s="181"/>
      <c r="B53" s="187"/>
      <c r="C53" s="17" t="s">
        <v>14</v>
      </c>
      <c r="D53" s="18">
        <f>D58+D64</f>
        <v>10318.200000000001</v>
      </c>
      <c r="E53" s="18">
        <f t="shared" si="21"/>
        <v>1040.5999999999999</v>
      </c>
      <c r="F53" s="18">
        <f t="shared" si="21"/>
        <v>1040.5999999999999</v>
      </c>
      <c r="G53" s="18">
        <f t="shared" si="17"/>
        <v>10.085092361070727</v>
      </c>
      <c r="H53" s="210"/>
      <c r="I53" s="171" t="s">
        <v>15</v>
      </c>
      <c r="J53" s="172">
        <v>0</v>
      </c>
      <c r="K53" s="181"/>
      <c r="L53" s="208"/>
      <c r="M53" s="205"/>
    </row>
    <row r="54" spans="1:13" s="8" customFormat="1" ht="19.5" customHeight="1">
      <c r="A54" s="181"/>
      <c r="B54" s="187"/>
      <c r="C54" s="17" t="s">
        <v>16</v>
      </c>
      <c r="D54" s="18">
        <f t="shared" si="21"/>
        <v>0</v>
      </c>
      <c r="E54" s="18">
        <f t="shared" si="21"/>
        <v>0</v>
      </c>
      <c r="F54" s="18">
        <f t="shared" si="21"/>
        <v>0</v>
      </c>
      <c r="G54" s="18"/>
      <c r="H54" s="210"/>
      <c r="I54" s="171" t="s">
        <v>17</v>
      </c>
      <c r="J54" s="172">
        <v>1</v>
      </c>
      <c r="K54" s="181"/>
      <c r="L54" s="208"/>
      <c r="M54" s="205"/>
    </row>
    <row r="55" spans="1:13" s="8" customFormat="1" ht="13.5">
      <c r="A55" s="182"/>
      <c r="B55" s="188"/>
      <c r="C55" s="17" t="s">
        <v>18</v>
      </c>
      <c r="D55" s="18">
        <f t="shared" si="21"/>
        <v>0</v>
      </c>
      <c r="E55" s="18">
        <f t="shared" si="21"/>
        <v>0</v>
      </c>
      <c r="F55" s="18">
        <f t="shared" si="21"/>
        <v>0</v>
      </c>
      <c r="G55" s="18"/>
      <c r="H55" s="211"/>
      <c r="I55" s="171" t="s">
        <v>19</v>
      </c>
      <c r="J55" s="19">
        <f>(J52+(0.5*J53))/J51</f>
        <v>0.5</v>
      </c>
      <c r="K55" s="182"/>
      <c r="L55" s="209"/>
      <c r="M55" s="206"/>
    </row>
    <row r="56" spans="1:13" s="8" customFormat="1" ht="15.75" customHeight="1">
      <c r="A56" s="180" t="s">
        <v>36</v>
      </c>
      <c r="B56" s="186" t="s">
        <v>37</v>
      </c>
      <c r="C56" s="23" t="s">
        <v>10</v>
      </c>
      <c r="D56" s="24">
        <f>SUM(D57:D60)</f>
        <v>13067</v>
      </c>
      <c r="E56" s="24">
        <f>SUM(E57:E60)</f>
        <v>0</v>
      </c>
      <c r="F56" s="24">
        <f>SUM(F57:F60)</f>
        <v>0</v>
      </c>
      <c r="G56" s="18">
        <f t="shared" si="17"/>
        <v>0</v>
      </c>
      <c r="H56" s="180" t="s">
        <v>38</v>
      </c>
      <c r="I56" s="180" t="s">
        <v>499</v>
      </c>
      <c r="J56" s="180" t="s">
        <v>165</v>
      </c>
      <c r="K56" s="180" t="s">
        <v>497</v>
      </c>
      <c r="L56" s="180" t="s">
        <v>499</v>
      </c>
      <c r="M56" s="180">
        <v>833</v>
      </c>
    </row>
    <row r="57" spans="1:13" s="8" customFormat="1" ht="12.75">
      <c r="A57" s="181"/>
      <c r="B57" s="187"/>
      <c r="C57" s="23" t="s">
        <v>12</v>
      </c>
      <c r="D57" s="23">
        <v>3789.4</v>
      </c>
      <c r="E57" s="23">
        <v>0</v>
      </c>
      <c r="F57" s="23">
        <v>0</v>
      </c>
      <c r="G57" s="18">
        <f t="shared" si="17"/>
        <v>0</v>
      </c>
      <c r="H57" s="234"/>
      <c r="I57" s="181"/>
      <c r="J57" s="181"/>
      <c r="K57" s="181"/>
      <c r="L57" s="181"/>
      <c r="M57" s="181"/>
    </row>
    <row r="58" spans="1:13" s="8" customFormat="1" ht="12.75">
      <c r="A58" s="181"/>
      <c r="B58" s="187"/>
      <c r="C58" s="23" t="s">
        <v>14</v>
      </c>
      <c r="D58" s="23">
        <v>9277.6</v>
      </c>
      <c r="E58" s="23">
        <v>0</v>
      </c>
      <c r="F58" s="23">
        <v>0</v>
      </c>
      <c r="G58" s="18">
        <f t="shared" si="17"/>
        <v>0</v>
      </c>
      <c r="H58" s="234"/>
      <c r="I58" s="181"/>
      <c r="J58" s="181"/>
      <c r="K58" s="181"/>
      <c r="L58" s="181"/>
      <c r="M58" s="181"/>
    </row>
    <row r="59" spans="1:13" s="8" customFormat="1" ht="12.75">
      <c r="A59" s="181"/>
      <c r="B59" s="187"/>
      <c r="C59" s="23" t="s">
        <v>16</v>
      </c>
      <c r="D59" s="23">
        <v>0</v>
      </c>
      <c r="E59" s="23">
        <v>0</v>
      </c>
      <c r="F59" s="24">
        <v>0</v>
      </c>
      <c r="G59" s="18"/>
      <c r="H59" s="234"/>
      <c r="I59" s="181"/>
      <c r="J59" s="181"/>
      <c r="K59" s="181"/>
      <c r="L59" s="181"/>
      <c r="M59" s="181"/>
    </row>
    <row r="60" spans="1:13" s="8" customFormat="1" ht="80.099999999999994" customHeight="1">
      <c r="A60" s="182"/>
      <c r="B60" s="188"/>
      <c r="C60" s="23" t="s">
        <v>18</v>
      </c>
      <c r="D60" s="23">
        <v>0</v>
      </c>
      <c r="E60" s="23">
        <v>0</v>
      </c>
      <c r="F60" s="24">
        <v>0</v>
      </c>
      <c r="G60" s="18"/>
      <c r="H60" s="235"/>
      <c r="I60" s="182"/>
      <c r="J60" s="182"/>
      <c r="K60" s="182"/>
      <c r="L60" s="182"/>
      <c r="M60" s="182"/>
    </row>
    <row r="61" spans="1:13" s="8" customFormat="1" ht="0.6" customHeight="1">
      <c r="A61" s="167"/>
      <c r="B61" s="168"/>
      <c r="C61" s="27" t="s">
        <v>18</v>
      </c>
      <c r="D61" s="27">
        <v>0</v>
      </c>
      <c r="E61" s="26">
        <v>0</v>
      </c>
      <c r="F61" s="25">
        <v>0</v>
      </c>
      <c r="G61" s="26"/>
      <c r="H61" s="167"/>
      <c r="I61" s="167"/>
      <c r="J61" s="167"/>
      <c r="K61" s="167"/>
      <c r="L61" s="165"/>
      <c r="M61" s="166"/>
    </row>
    <row r="62" spans="1:13" s="8" customFormat="1" ht="19.5" customHeight="1">
      <c r="A62" s="180" t="s">
        <v>39</v>
      </c>
      <c r="B62" s="186" t="s">
        <v>40</v>
      </c>
      <c r="C62" s="14" t="s">
        <v>10</v>
      </c>
      <c r="D62" s="15">
        <f>SUM(D63:D66)</f>
        <v>1465.6</v>
      </c>
      <c r="E62" s="15">
        <f>SUM(E63:E66)</f>
        <v>1465.6</v>
      </c>
      <c r="F62" s="16">
        <f t="shared" ref="F62:F66" si="22">E62</f>
        <v>1465.6</v>
      </c>
      <c r="G62" s="17">
        <f t="shared" si="17"/>
        <v>100</v>
      </c>
      <c r="H62" s="189" t="s">
        <v>41</v>
      </c>
      <c r="I62" s="189" t="s">
        <v>500</v>
      </c>
      <c r="J62" s="222" t="s">
        <v>33</v>
      </c>
      <c r="K62" s="180" t="s">
        <v>492</v>
      </c>
      <c r="L62" s="180"/>
      <c r="M62" s="180">
        <v>833</v>
      </c>
    </row>
    <row r="63" spans="1:13" s="8" customFormat="1" ht="12.75" customHeight="1">
      <c r="A63" s="181"/>
      <c r="B63" s="187"/>
      <c r="C63" s="17" t="s">
        <v>12</v>
      </c>
      <c r="D63" s="18">
        <v>425</v>
      </c>
      <c r="E63" s="18">
        <v>425</v>
      </c>
      <c r="F63" s="18">
        <v>425</v>
      </c>
      <c r="G63" s="17">
        <f t="shared" si="17"/>
        <v>100</v>
      </c>
      <c r="H63" s="210"/>
      <c r="I63" s="210"/>
      <c r="J63" s="222"/>
      <c r="K63" s="181"/>
      <c r="L63" s="181"/>
      <c r="M63" s="181"/>
    </row>
    <row r="64" spans="1:13" s="8" customFormat="1" ht="12.75" customHeight="1">
      <c r="A64" s="181"/>
      <c r="B64" s="187"/>
      <c r="C64" s="17" t="s">
        <v>14</v>
      </c>
      <c r="D64" s="18">
        <v>1040.5999999999999</v>
      </c>
      <c r="E64" s="18">
        <v>1040.5999999999999</v>
      </c>
      <c r="F64" s="18">
        <v>1040.5999999999999</v>
      </c>
      <c r="G64" s="17">
        <f t="shared" si="17"/>
        <v>100</v>
      </c>
      <c r="H64" s="210"/>
      <c r="I64" s="210"/>
      <c r="J64" s="222"/>
      <c r="K64" s="181"/>
      <c r="L64" s="181"/>
      <c r="M64" s="181"/>
    </row>
    <row r="65" spans="1:14" s="8" customFormat="1" ht="12.75" customHeight="1">
      <c r="A65" s="181"/>
      <c r="B65" s="187"/>
      <c r="C65" s="17" t="s">
        <v>16</v>
      </c>
      <c r="D65" s="18">
        <v>0</v>
      </c>
      <c r="E65" s="18">
        <v>0</v>
      </c>
      <c r="F65" s="18">
        <f t="shared" si="22"/>
        <v>0</v>
      </c>
      <c r="G65" s="17"/>
      <c r="H65" s="210"/>
      <c r="I65" s="210"/>
      <c r="J65" s="222"/>
      <c r="K65" s="181"/>
      <c r="L65" s="181"/>
      <c r="M65" s="181"/>
    </row>
    <row r="66" spans="1:14" s="8" customFormat="1" ht="12.75" customHeight="1">
      <c r="A66" s="182"/>
      <c r="B66" s="188"/>
      <c r="C66" s="17" t="s">
        <v>18</v>
      </c>
      <c r="D66" s="18">
        <v>0</v>
      </c>
      <c r="E66" s="18">
        <v>0</v>
      </c>
      <c r="F66" s="18">
        <f t="shared" si="22"/>
        <v>0</v>
      </c>
      <c r="G66" s="17"/>
      <c r="H66" s="211"/>
      <c r="I66" s="211"/>
      <c r="J66" s="222"/>
      <c r="K66" s="182"/>
      <c r="L66" s="182"/>
      <c r="M66" s="182"/>
    </row>
    <row r="67" spans="1:14" s="8" customFormat="1" ht="30.6" customHeight="1">
      <c r="A67" s="180" t="s">
        <v>42</v>
      </c>
      <c r="B67" s="186" t="s">
        <v>43</v>
      </c>
      <c r="C67" s="14" t="s">
        <v>10</v>
      </c>
      <c r="D67" s="15">
        <f>SUM(D68:D71)</f>
        <v>328059.19599999994</v>
      </c>
      <c r="E67" s="15">
        <f t="shared" ref="E67:F67" si="23">SUM(E68:E71)</f>
        <v>171011.3</v>
      </c>
      <c r="F67" s="15">
        <f t="shared" si="23"/>
        <v>171011.3</v>
      </c>
      <c r="G67" s="17">
        <f t="shared" ref="G67:G114" si="24">F67/D67*100</f>
        <v>52.128183597694367</v>
      </c>
      <c r="H67" s="189"/>
      <c r="I67" s="171" t="s">
        <v>11</v>
      </c>
      <c r="J67" s="172">
        <f>J68+J69+J70</f>
        <v>8</v>
      </c>
      <c r="K67" s="180" t="s">
        <v>492</v>
      </c>
      <c r="L67" s="207"/>
      <c r="M67" s="180"/>
    </row>
    <row r="68" spans="1:14" s="8" customFormat="1" ht="12.75">
      <c r="A68" s="181"/>
      <c r="B68" s="187"/>
      <c r="C68" s="17" t="s">
        <v>12</v>
      </c>
      <c r="D68" s="18">
        <f t="shared" ref="D68:F71" si="25">D73+D78+D83+D88+D93+D98+D103+D108</f>
        <v>297874.39599999995</v>
      </c>
      <c r="E68" s="18">
        <f t="shared" si="25"/>
        <v>155342.29999999999</v>
      </c>
      <c r="F68" s="18">
        <f t="shared" si="25"/>
        <v>155342.29999999999</v>
      </c>
      <c r="G68" s="17">
        <f t="shared" si="24"/>
        <v>52.150269404155168</v>
      </c>
      <c r="H68" s="210"/>
      <c r="I68" s="171" t="s">
        <v>13</v>
      </c>
      <c r="J68" s="172">
        <v>1</v>
      </c>
      <c r="K68" s="181"/>
      <c r="L68" s="208"/>
      <c r="M68" s="181"/>
    </row>
    <row r="69" spans="1:14" s="8" customFormat="1" ht="12.75">
      <c r="A69" s="181"/>
      <c r="B69" s="187"/>
      <c r="C69" s="17" t="s">
        <v>14</v>
      </c>
      <c r="D69" s="18">
        <f t="shared" si="25"/>
        <v>30184.799999999999</v>
      </c>
      <c r="E69" s="18">
        <f t="shared" si="25"/>
        <v>15669</v>
      </c>
      <c r="F69" s="18">
        <f t="shared" si="25"/>
        <v>15669</v>
      </c>
      <c r="G69" s="17">
        <f t="shared" si="24"/>
        <v>51.910232964936</v>
      </c>
      <c r="H69" s="210"/>
      <c r="I69" s="171" t="s">
        <v>15</v>
      </c>
      <c r="J69" s="172">
        <v>7</v>
      </c>
      <c r="K69" s="181"/>
      <c r="L69" s="208"/>
      <c r="M69" s="181"/>
    </row>
    <row r="70" spans="1:14" s="8" customFormat="1" ht="12.75">
      <c r="A70" s="181"/>
      <c r="B70" s="187"/>
      <c r="C70" s="17" t="s">
        <v>16</v>
      </c>
      <c r="D70" s="18">
        <f t="shared" si="25"/>
        <v>0</v>
      </c>
      <c r="E70" s="18">
        <f t="shared" si="25"/>
        <v>0</v>
      </c>
      <c r="F70" s="18">
        <f t="shared" si="25"/>
        <v>0</v>
      </c>
      <c r="G70" s="17"/>
      <c r="H70" s="210"/>
      <c r="I70" s="171" t="s">
        <v>17</v>
      </c>
      <c r="J70" s="172">
        <v>0</v>
      </c>
      <c r="K70" s="181"/>
      <c r="L70" s="208"/>
      <c r="M70" s="181"/>
    </row>
    <row r="71" spans="1:14" s="8" customFormat="1" ht="13.5">
      <c r="A71" s="182"/>
      <c r="B71" s="188"/>
      <c r="C71" s="17" t="s">
        <v>18</v>
      </c>
      <c r="D71" s="18">
        <f t="shared" si="25"/>
        <v>0</v>
      </c>
      <c r="E71" s="18">
        <f t="shared" si="25"/>
        <v>0</v>
      </c>
      <c r="F71" s="18">
        <f t="shared" si="25"/>
        <v>0</v>
      </c>
      <c r="G71" s="17"/>
      <c r="H71" s="211"/>
      <c r="I71" s="171" t="s">
        <v>19</v>
      </c>
      <c r="J71" s="19">
        <f>(J68+(0.5*J69))/J67</f>
        <v>0.5625</v>
      </c>
      <c r="K71" s="182"/>
      <c r="L71" s="209"/>
      <c r="M71" s="182"/>
    </row>
    <row r="72" spans="1:14" s="8" customFormat="1" ht="18.75" customHeight="1">
      <c r="A72" s="180" t="s">
        <v>44</v>
      </c>
      <c r="B72" s="186" t="s">
        <v>45</v>
      </c>
      <c r="C72" s="14" t="s">
        <v>10</v>
      </c>
      <c r="D72" s="21">
        <f>SUM(D73:D76)</f>
        <v>7042.3</v>
      </c>
      <c r="E72" s="21">
        <f t="shared" ref="E72:F72" si="26">SUM(E73:E76)</f>
        <v>7042.3</v>
      </c>
      <c r="F72" s="21">
        <f t="shared" si="26"/>
        <v>7042.3</v>
      </c>
      <c r="G72" s="17">
        <f t="shared" si="24"/>
        <v>100</v>
      </c>
      <c r="H72" s="189" t="s">
        <v>46</v>
      </c>
      <c r="I72" s="180" t="s">
        <v>501</v>
      </c>
      <c r="J72" s="222" t="s">
        <v>33</v>
      </c>
      <c r="K72" s="180" t="s">
        <v>492</v>
      </c>
      <c r="L72" s="180"/>
      <c r="M72" s="180">
        <v>833</v>
      </c>
      <c r="N72" s="28"/>
    </row>
    <row r="73" spans="1:14" s="8" customFormat="1" ht="15" customHeight="1">
      <c r="A73" s="181"/>
      <c r="B73" s="187"/>
      <c r="C73" s="17" t="s">
        <v>12</v>
      </c>
      <c r="D73" s="18">
        <v>2042.3</v>
      </c>
      <c r="E73" s="18">
        <v>2042.3</v>
      </c>
      <c r="F73" s="18">
        <v>2042.3</v>
      </c>
      <c r="G73" s="17">
        <f t="shared" si="24"/>
        <v>100</v>
      </c>
      <c r="H73" s="210"/>
      <c r="I73" s="181"/>
      <c r="J73" s="222"/>
      <c r="K73" s="181"/>
      <c r="L73" s="181"/>
      <c r="M73" s="181"/>
      <c r="N73" s="28"/>
    </row>
    <row r="74" spans="1:14" s="8" customFormat="1" ht="15" customHeight="1">
      <c r="A74" s="181"/>
      <c r="B74" s="187"/>
      <c r="C74" s="17" t="s">
        <v>14</v>
      </c>
      <c r="D74" s="18">
        <v>5000</v>
      </c>
      <c r="E74" s="18">
        <v>5000</v>
      </c>
      <c r="F74" s="18">
        <v>5000</v>
      </c>
      <c r="G74" s="17">
        <f t="shared" si="24"/>
        <v>100</v>
      </c>
      <c r="H74" s="210"/>
      <c r="I74" s="181"/>
      <c r="J74" s="222"/>
      <c r="K74" s="181"/>
      <c r="L74" s="181"/>
      <c r="M74" s="181"/>
    </row>
    <row r="75" spans="1:14" s="8" customFormat="1" ht="15" customHeight="1">
      <c r="A75" s="181"/>
      <c r="B75" s="187"/>
      <c r="C75" s="17" t="s">
        <v>16</v>
      </c>
      <c r="D75" s="18">
        <v>0</v>
      </c>
      <c r="E75" s="18">
        <v>0</v>
      </c>
      <c r="F75" s="18">
        <f t="shared" ref="F75:F111" si="27">E75</f>
        <v>0</v>
      </c>
      <c r="G75" s="17"/>
      <c r="H75" s="210"/>
      <c r="I75" s="181"/>
      <c r="J75" s="222"/>
      <c r="K75" s="181"/>
      <c r="L75" s="181"/>
      <c r="M75" s="181"/>
    </row>
    <row r="76" spans="1:14" s="8" customFormat="1" ht="26.45" customHeight="1">
      <c r="A76" s="182"/>
      <c r="B76" s="188"/>
      <c r="C76" s="17" t="s">
        <v>18</v>
      </c>
      <c r="D76" s="18">
        <v>0</v>
      </c>
      <c r="E76" s="18">
        <v>0</v>
      </c>
      <c r="F76" s="18">
        <f t="shared" si="27"/>
        <v>0</v>
      </c>
      <c r="G76" s="17"/>
      <c r="H76" s="211"/>
      <c r="I76" s="182"/>
      <c r="J76" s="222"/>
      <c r="K76" s="182"/>
      <c r="L76" s="182"/>
      <c r="M76" s="182"/>
    </row>
    <row r="77" spans="1:14" s="8" customFormat="1" ht="24.75" customHeight="1">
      <c r="A77" s="180" t="s">
        <v>47</v>
      </c>
      <c r="B77" s="186" t="s">
        <v>48</v>
      </c>
      <c r="C77" s="14" t="s">
        <v>10</v>
      </c>
      <c r="D77" s="21">
        <f>SUM(D78:D81)</f>
        <v>700</v>
      </c>
      <c r="E77" s="21">
        <f t="shared" ref="E77:G77" si="28">SUM(E78:E81)</f>
        <v>154.19999999999999</v>
      </c>
      <c r="F77" s="21">
        <f t="shared" si="28"/>
        <v>154.19999999999999</v>
      </c>
      <c r="G77" s="21">
        <f t="shared" si="28"/>
        <v>22.028571428571428</v>
      </c>
      <c r="H77" s="189" t="s">
        <v>502</v>
      </c>
      <c r="I77" s="180" t="s">
        <v>49</v>
      </c>
      <c r="J77" s="222" t="s">
        <v>29</v>
      </c>
      <c r="K77" s="180" t="s">
        <v>492</v>
      </c>
      <c r="L77" s="180" t="s">
        <v>503</v>
      </c>
      <c r="M77" s="180">
        <v>833</v>
      </c>
      <c r="N77" s="28"/>
    </row>
    <row r="78" spans="1:14" s="8" customFormat="1" ht="15" customHeight="1">
      <c r="A78" s="181"/>
      <c r="B78" s="187"/>
      <c r="C78" s="17" t="s">
        <v>12</v>
      </c>
      <c r="D78" s="18">
        <v>700</v>
      </c>
      <c r="E78" s="18">
        <v>154.19999999999999</v>
      </c>
      <c r="F78" s="18">
        <f t="shared" si="27"/>
        <v>154.19999999999999</v>
      </c>
      <c r="G78" s="17">
        <f t="shared" si="24"/>
        <v>22.028571428571428</v>
      </c>
      <c r="H78" s="210"/>
      <c r="I78" s="181"/>
      <c r="J78" s="222"/>
      <c r="K78" s="181"/>
      <c r="L78" s="181"/>
      <c r="M78" s="181"/>
      <c r="N78" s="28"/>
    </row>
    <row r="79" spans="1:14" s="8" customFormat="1" ht="15" customHeight="1">
      <c r="A79" s="181"/>
      <c r="B79" s="187"/>
      <c r="C79" s="17" t="s">
        <v>14</v>
      </c>
      <c r="D79" s="18">
        <v>0</v>
      </c>
      <c r="E79" s="18">
        <v>0</v>
      </c>
      <c r="F79" s="18">
        <f t="shared" si="27"/>
        <v>0</v>
      </c>
      <c r="G79" s="17"/>
      <c r="H79" s="210"/>
      <c r="I79" s="181"/>
      <c r="J79" s="222"/>
      <c r="K79" s="181"/>
      <c r="L79" s="181"/>
      <c r="M79" s="181"/>
    </row>
    <row r="80" spans="1:14" s="8" customFormat="1" ht="15" customHeight="1">
      <c r="A80" s="181"/>
      <c r="B80" s="187"/>
      <c r="C80" s="17" t="s">
        <v>16</v>
      </c>
      <c r="D80" s="18">
        <v>0</v>
      </c>
      <c r="E80" s="18">
        <v>0</v>
      </c>
      <c r="F80" s="18">
        <f t="shared" si="27"/>
        <v>0</v>
      </c>
      <c r="G80" s="17"/>
      <c r="H80" s="210"/>
      <c r="I80" s="181"/>
      <c r="J80" s="222"/>
      <c r="K80" s="181"/>
      <c r="L80" s="181"/>
      <c r="M80" s="181"/>
    </row>
    <row r="81" spans="1:13" s="8" customFormat="1" ht="74.25" customHeight="1">
      <c r="A81" s="182"/>
      <c r="B81" s="188"/>
      <c r="C81" s="17" t="s">
        <v>18</v>
      </c>
      <c r="D81" s="18">
        <v>0</v>
      </c>
      <c r="E81" s="18">
        <v>0</v>
      </c>
      <c r="F81" s="18">
        <f t="shared" si="27"/>
        <v>0</v>
      </c>
      <c r="G81" s="17"/>
      <c r="H81" s="211"/>
      <c r="I81" s="182"/>
      <c r="J81" s="222"/>
      <c r="K81" s="182"/>
      <c r="L81" s="182"/>
      <c r="M81" s="182"/>
    </row>
    <row r="82" spans="1:13" s="8" customFormat="1" ht="12.75">
      <c r="A82" s="180" t="s">
        <v>50</v>
      </c>
      <c r="B82" s="186" t="s">
        <v>51</v>
      </c>
      <c r="C82" s="14" t="s">
        <v>10</v>
      </c>
      <c r="D82" s="21">
        <f>SUM(D83:D86)</f>
        <v>23569.199999999997</v>
      </c>
      <c r="E82" s="21">
        <f>E83+E84+E85+E86</f>
        <v>11059.3</v>
      </c>
      <c r="F82" s="18">
        <f t="shared" si="27"/>
        <v>11059.3</v>
      </c>
      <c r="G82" s="18">
        <f t="shared" si="24"/>
        <v>46.922678750233359</v>
      </c>
      <c r="H82" s="189" t="s">
        <v>52</v>
      </c>
      <c r="I82" s="180" t="s">
        <v>504</v>
      </c>
      <c r="J82" s="222" t="s">
        <v>29</v>
      </c>
      <c r="K82" s="180" t="s">
        <v>492</v>
      </c>
      <c r="L82" s="180"/>
      <c r="M82" s="180">
        <v>833</v>
      </c>
    </row>
    <row r="83" spans="1:13" s="8" customFormat="1" ht="12.75">
      <c r="A83" s="181"/>
      <c r="B83" s="187"/>
      <c r="C83" s="17" t="s">
        <v>12</v>
      </c>
      <c r="D83" s="18">
        <v>6835.1</v>
      </c>
      <c r="E83" s="18">
        <v>3207.2</v>
      </c>
      <c r="F83" s="18">
        <f t="shared" si="27"/>
        <v>3207.2</v>
      </c>
      <c r="G83" s="18">
        <f t="shared" si="24"/>
        <v>46.922502962648679</v>
      </c>
      <c r="H83" s="210"/>
      <c r="I83" s="181"/>
      <c r="J83" s="222"/>
      <c r="K83" s="181"/>
      <c r="L83" s="181"/>
      <c r="M83" s="181"/>
    </row>
    <row r="84" spans="1:13" s="8" customFormat="1" ht="12.75">
      <c r="A84" s="181"/>
      <c r="B84" s="187"/>
      <c r="C84" s="17" t="s">
        <v>14</v>
      </c>
      <c r="D84" s="18">
        <v>16734.099999999999</v>
      </c>
      <c r="E84" s="18">
        <v>7852.1</v>
      </c>
      <c r="F84" s="18">
        <f t="shared" si="27"/>
        <v>7852.1</v>
      </c>
      <c r="G84" s="18">
        <f t="shared" si="24"/>
        <v>46.922750551269573</v>
      </c>
      <c r="H84" s="210"/>
      <c r="I84" s="181"/>
      <c r="J84" s="222"/>
      <c r="K84" s="181"/>
      <c r="L84" s="181"/>
      <c r="M84" s="181"/>
    </row>
    <row r="85" spans="1:13" s="8" customFormat="1" ht="12.75">
      <c r="A85" s="181"/>
      <c r="B85" s="187"/>
      <c r="C85" s="17" t="s">
        <v>16</v>
      </c>
      <c r="D85" s="18">
        <v>0</v>
      </c>
      <c r="E85" s="18">
        <v>0</v>
      </c>
      <c r="F85" s="18">
        <f t="shared" si="27"/>
        <v>0</v>
      </c>
      <c r="G85" s="17"/>
      <c r="H85" s="210"/>
      <c r="I85" s="181"/>
      <c r="J85" s="222"/>
      <c r="K85" s="181"/>
      <c r="L85" s="181"/>
      <c r="M85" s="181"/>
    </row>
    <row r="86" spans="1:13" s="8" customFormat="1" ht="59.25" customHeight="1">
      <c r="A86" s="182"/>
      <c r="B86" s="188"/>
      <c r="C86" s="17" t="s">
        <v>18</v>
      </c>
      <c r="D86" s="17">
        <v>0</v>
      </c>
      <c r="E86" s="18">
        <v>0</v>
      </c>
      <c r="F86" s="18">
        <f t="shared" si="27"/>
        <v>0</v>
      </c>
      <c r="G86" s="17"/>
      <c r="H86" s="211"/>
      <c r="I86" s="182"/>
      <c r="J86" s="222"/>
      <c r="K86" s="182"/>
      <c r="L86" s="182"/>
      <c r="M86" s="182"/>
    </row>
    <row r="87" spans="1:13" s="8" customFormat="1" ht="21" customHeight="1">
      <c r="A87" s="180" t="s">
        <v>53</v>
      </c>
      <c r="B87" s="184" t="s">
        <v>54</v>
      </c>
      <c r="C87" s="14" t="s">
        <v>10</v>
      </c>
      <c r="D87" s="29">
        <f>SUM(D88:D91)</f>
        <v>11902.396000000001</v>
      </c>
      <c r="E87" s="21">
        <f>E88+E89</f>
        <v>3967.5</v>
      </c>
      <c r="F87" s="29">
        <f t="shared" si="27"/>
        <v>3967.5</v>
      </c>
      <c r="G87" s="18">
        <f t="shared" si="24"/>
        <v>33.333624591216761</v>
      </c>
      <c r="H87" s="189" t="s">
        <v>55</v>
      </c>
      <c r="I87" s="180" t="s">
        <v>505</v>
      </c>
      <c r="J87" s="222" t="s">
        <v>29</v>
      </c>
      <c r="K87" s="180" t="s">
        <v>506</v>
      </c>
      <c r="L87" s="180" t="s">
        <v>507</v>
      </c>
      <c r="M87" s="180">
        <v>833</v>
      </c>
    </row>
    <row r="88" spans="1:13" s="8" customFormat="1" ht="12.75">
      <c r="A88" s="181"/>
      <c r="B88" s="184"/>
      <c r="C88" s="17" t="s">
        <v>12</v>
      </c>
      <c r="D88" s="29">
        <v>3451.6959999999999</v>
      </c>
      <c r="E88" s="29">
        <v>1150.5999999999999</v>
      </c>
      <c r="F88" s="29">
        <f t="shared" si="27"/>
        <v>1150.5999999999999</v>
      </c>
      <c r="G88" s="18">
        <f t="shared" si="24"/>
        <v>33.334337670524867</v>
      </c>
      <c r="H88" s="210"/>
      <c r="I88" s="181"/>
      <c r="J88" s="222"/>
      <c r="K88" s="181"/>
      <c r="L88" s="181"/>
      <c r="M88" s="181"/>
    </row>
    <row r="89" spans="1:13" s="8" customFormat="1" ht="12.75">
      <c r="A89" s="181"/>
      <c r="B89" s="184"/>
      <c r="C89" s="17" t="s">
        <v>14</v>
      </c>
      <c r="D89" s="29">
        <v>8450.7000000000007</v>
      </c>
      <c r="E89" s="21">
        <v>2816.9</v>
      </c>
      <c r="F89" s="29">
        <f t="shared" si="27"/>
        <v>2816.9</v>
      </c>
      <c r="G89" s="17">
        <f t="shared" si="24"/>
        <v>33.333333333333329</v>
      </c>
      <c r="H89" s="210"/>
      <c r="I89" s="181"/>
      <c r="J89" s="222"/>
      <c r="K89" s="181"/>
      <c r="L89" s="181"/>
      <c r="M89" s="181"/>
    </row>
    <row r="90" spans="1:13" s="8" customFormat="1" ht="21" customHeight="1">
      <c r="A90" s="181"/>
      <c r="B90" s="184"/>
      <c r="C90" s="17" t="s">
        <v>16</v>
      </c>
      <c r="D90" s="29">
        <v>0</v>
      </c>
      <c r="E90" s="29"/>
      <c r="F90" s="29">
        <f t="shared" si="27"/>
        <v>0</v>
      </c>
      <c r="G90" s="17"/>
      <c r="H90" s="210"/>
      <c r="I90" s="181"/>
      <c r="J90" s="222"/>
      <c r="K90" s="181"/>
      <c r="L90" s="181"/>
      <c r="M90" s="181"/>
    </row>
    <row r="91" spans="1:13" s="8" customFormat="1" ht="67.5" customHeight="1">
      <c r="A91" s="182"/>
      <c r="B91" s="184"/>
      <c r="C91" s="17" t="s">
        <v>18</v>
      </c>
      <c r="D91" s="29">
        <v>0</v>
      </c>
      <c r="E91" s="29"/>
      <c r="F91" s="29">
        <f t="shared" si="27"/>
        <v>0</v>
      </c>
      <c r="G91" s="17"/>
      <c r="H91" s="211"/>
      <c r="I91" s="182"/>
      <c r="J91" s="222"/>
      <c r="K91" s="182"/>
      <c r="L91" s="182"/>
      <c r="M91" s="182"/>
    </row>
    <row r="92" spans="1:13" s="8" customFormat="1" ht="21" customHeight="1">
      <c r="A92" s="180" t="s">
        <v>56</v>
      </c>
      <c r="B92" s="184" t="s">
        <v>57</v>
      </c>
      <c r="C92" s="14" t="s">
        <v>10</v>
      </c>
      <c r="D92" s="29">
        <f>SUM(D93:D96)</f>
        <v>167095.29999999999</v>
      </c>
      <c r="E92" s="21">
        <f>SUM(E93:E96)</f>
        <v>69812.899999999994</v>
      </c>
      <c r="F92" s="29">
        <f t="shared" si="27"/>
        <v>69812.899999999994</v>
      </c>
      <c r="G92" s="18">
        <f t="shared" si="24"/>
        <v>41.780289451588402</v>
      </c>
      <c r="H92" s="189" t="s">
        <v>508</v>
      </c>
      <c r="I92" s="189" t="s">
        <v>509</v>
      </c>
      <c r="J92" s="222" t="s">
        <v>29</v>
      </c>
      <c r="K92" s="180" t="s">
        <v>506</v>
      </c>
      <c r="L92" s="180" t="s">
        <v>510</v>
      </c>
      <c r="M92" s="180">
        <v>833</v>
      </c>
    </row>
    <row r="93" spans="1:13" s="8" customFormat="1" ht="14.1" customHeight="1">
      <c r="A93" s="181"/>
      <c r="B93" s="184"/>
      <c r="C93" s="17" t="s">
        <v>12</v>
      </c>
      <c r="D93" s="29">
        <v>167095.29999999999</v>
      </c>
      <c r="E93" s="18">
        <v>69812.899999999994</v>
      </c>
      <c r="F93" s="18">
        <f t="shared" si="27"/>
        <v>69812.899999999994</v>
      </c>
      <c r="G93" s="18">
        <f t="shared" si="24"/>
        <v>41.780289451588402</v>
      </c>
      <c r="H93" s="223"/>
      <c r="I93" s="223"/>
      <c r="J93" s="222"/>
      <c r="K93" s="181"/>
      <c r="L93" s="181"/>
      <c r="M93" s="181"/>
    </row>
    <row r="94" spans="1:13" s="8" customFormat="1" ht="14.1" customHeight="1">
      <c r="A94" s="181"/>
      <c r="B94" s="184"/>
      <c r="C94" s="17" t="s">
        <v>14</v>
      </c>
      <c r="D94" s="17">
        <v>0</v>
      </c>
      <c r="E94" s="18">
        <v>0</v>
      </c>
      <c r="F94" s="18">
        <f t="shared" si="27"/>
        <v>0</v>
      </c>
      <c r="G94" s="17"/>
      <c r="H94" s="223"/>
      <c r="I94" s="223"/>
      <c r="J94" s="222"/>
      <c r="K94" s="181"/>
      <c r="L94" s="181"/>
      <c r="M94" s="181"/>
    </row>
    <row r="95" spans="1:13" s="8" customFormat="1" ht="21" customHeight="1">
      <c r="A95" s="181"/>
      <c r="B95" s="184"/>
      <c r="C95" s="17" t="s">
        <v>16</v>
      </c>
      <c r="D95" s="17">
        <v>0</v>
      </c>
      <c r="E95" s="18">
        <v>0</v>
      </c>
      <c r="F95" s="18">
        <f t="shared" si="27"/>
        <v>0</v>
      </c>
      <c r="G95" s="17"/>
      <c r="H95" s="223"/>
      <c r="I95" s="223"/>
      <c r="J95" s="222"/>
      <c r="K95" s="181"/>
      <c r="L95" s="181"/>
      <c r="M95" s="181"/>
    </row>
    <row r="96" spans="1:13" s="8" customFormat="1" ht="128.1" customHeight="1">
      <c r="A96" s="182"/>
      <c r="B96" s="184"/>
      <c r="C96" s="17" t="s">
        <v>18</v>
      </c>
      <c r="D96" s="17">
        <v>0</v>
      </c>
      <c r="E96" s="18">
        <v>0</v>
      </c>
      <c r="F96" s="18">
        <f t="shared" si="27"/>
        <v>0</v>
      </c>
      <c r="G96" s="17"/>
      <c r="H96" s="224"/>
      <c r="I96" s="224"/>
      <c r="J96" s="222"/>
      <c r="K96" s="182"/>
      <c r="L96" s="182"/>
      <c r="M96" s="182"/>
    </row>
    <row r="97" spans="1:13" s="8" customFormat="1" ht="21" customHeight="1">
      <c r="A97" s="180" t="s">
        <v>58</v>
      </c>
      <c r="B97" s="186" t="s">
        <v>59</v>
      </c>
      <c r="C97" s="14" t="s">
        <v>10</v>
      </c>
      <c r="D97" s="29">
        <f>SUM(D98:D101)</f>
        <v>60000</v>
      </c>
      <c r="E97" s="21">
        <f>SUM(E98:E101)</f>
        <v>27479.8</v>
      </c>
      <c r="F97" s="18">
        <f t="shared" si="27"/>
        <v>27479.8</v>
      </c>
      <c r="G97" s="18">
        <f t="shared" si="24"/>
        <v>45.799666666666667</v>
      </c>
      <c r="H97" s="189" t="s">
        <v>60</v>
      </c>
      <c r="I97" s="180" t="s">
        <v>511</v>
      </c>
      <c r="J97" s="222" t="s">
        <v>29</v>
      </c>
      <c r="K97" s="180" t="s">
        <v>512</v>
      </c>
      <c r="L97" s="180"/>
      <c r="M97" s="180">
        <v>833</v>
      </c>
    </row>
    <row r="98" spans="1:13" s="8" customFormat="1" ht="12.75">
      <c r="A98" s="181"/>
      <c r="B98" s="187"/>
      <c r="C98" s="17" t="s">
        <v>12</v>
      </c>
      <c r="D98" s="17">
        <v>60000</v>
      </c>
      <c r="E98" s="18">
        <v>27479.8</v>
      </c>
      <c r="F98" s="18">
        <f t="shared" si="27"/>
        <v>27479.8</v>
      </c>
      <c r="G98" s="18">
        <f t="shared" si="24"/>
        <v>45.799666666666667</v>
      </c>
      <c r="H98" s="210"/>
      <c r="I98" s="181"/>
      <c r="J98" s="222"/>
      <c r="K98" s="181"/>
      <c r="L98" s="181"/>
      <c r="M98" s="181"/>
    </row>
    <row r="99" spans="1:13" s="8" customFormat="1" ht="12.75">
      <c r="A99" s="181"/>
      <c r="B99" s="187"/>
      <c r="C99" s="17" t="s">
        <v>14</v>
      </c>
      <c r="D99" s="17">
        <v>0</v>
      </c>
      <c r="E99" s="18">
        <v>0</v>
      </c>
      <c r="F99" s="18">
        <f t="shared" si="27"/>
        <v>0</v>
      </c>
      <c r="G99" s="17"/>
      <c r="H99" s="210"/>
      <c r="I99" s="181"/>
      <c r="J99" s="222"/>
      <c r="K99" s="181"/>
      <c r="L99" s="181"/>
      <c r="M99" s="181"/>
    </row>
    <row r="100" spans="1:13" s="8" customFormat="1" ht="12.75">
      <c r="A100" s="181"/>
      <c r="B100" s="187"/>
      <c r="C100" s="17" t="s">
        <v>16</v>
      </c>
      <c r="D100" s="17">
        <v>0</v>
      </c>
      <c r="E100" s="18">
        <v>0</v>
      </c>
      <c r="F100" s="18">
        <f t="shared" si="27"/>
        <v>0</v>
      </c>
      <c r="G100" s="17"/>
      <c r="H100" s="210"/>
      <c r="I100" s="181"/>
      <c r="J100" s="222"/>
      <c r="K100" s="181"/>
      <c r="L100" s="181"/>
      <c r="M100" s="181"/>
    </row>
    <row r="101" spans="1:13" s="8" customFormat="1" ht="25.35" customHeight="1">
      <c r="A101" s="182"/>
      <c r="B101" s="188"/>
      <c r="C101" s="17" t="s">
        <v>18</v>
      </c>
      <c r="D101" s="17">
        <v>0</v>
      </c>
      <c r="E101" s="18">
        <v>0</v>
      </c>
      <c r="F101" s="18">
        <f t="shared" si="27"/>
        <v>0</v>
      </c>
      <c r="G101" s="17"/>
      <c r="H101" s="211"/>
      <c r="I101" s="182"/>
      <c r="J101" s="222"/>
      <c r="K101" s="182"/>
      <c r="L101" s="182"/>
      <c r="M101" s="182"/>
    </row>
    <row r="102" spans="1:13" s="8" customFormat="1" ht="15.75" customHeight="1">
      <c r="A102" s="180" t="s">
        <v>61</v>
      </c>
      <c r="B102" s="186" t="s">
        <v>62</v>
      </c>
      <c r="C102" s="14" t="s">
        <v>10</v>
      </c>
      <c r="D102" s="21">
        <f>SUM(D103:D106)</f>
        <v>750</v>
      </c>
      <c r="E102" s="21">
        <f>SUM(E103:E106)</f>
        <v>447</v>
      </c>
      <c r="F102" s="18">
        <f t="shared" si="27"/>
        <v>447</v>
      </c>
      <c r="G102" s="18">
        <f t="shared" si="24"/>
        <v>59.599999999999994</v>
      </c>
      <c r="H102" s="221" t="s">
        <v>63</v>
      </c>
      <c r="I102" s="221" t="s">
        <v>511</v>
      </c>
      <c r="J102" s="222" t="s">
        <v>29</v>
      </c>
      <c r="K102" s="180" t="s">
        <v>512</v>
      </c>
      <c r="L102" s="180"/>
      <c r="M102" s="180">
        <v>833</v>
      </c>
    </row>
    <row r="103" spans="1:13" s="8" customFormat="1" ht="12.75">
      <c r="A103" s="181"/>
      <c r="B103" s="187"/>
      <c r="C103" s="17" t="s">
        <v>12</v>
      </c>
      <c r="D103" s="18">
        <v>750</v>
      </c>
      <c r="E103" s="18">
        <v>447</v>
      </c>
      <c r="F103" s="18">
        <f t="shared" si="27"/>
        <v>447</v>
      </c>
      <c r="G103" s="18">
        <f t="shared" si="24"/>
        <v>59.599999999999994</v>
      </c>
      <c r="H103" s="210"/>
      <c r="I103" s="210"/>
      <c r="J103" s="222"/>
      <c r="K103" s="181"/>
      <c r="L103" s="181"/>
      <c r="M103" s="181"/>
    </row>
    <row r="104" spans="1:13" s="8" customFormat="1" ht="15" customHeight="1">
      <c r="A104" s="181"/>
      <c r="B104" s="187"/>
      <c r="C104" s="17" t="s">
        <v>14</v>
      </c>
      <c r="D104" s="18">
        <v>0</v>
      </c>
      <c r="E104" s="18">
        <v>0</v>
      </c>
      <c r="F104" s="18">
        <f t="shared" si="27"/>
        <v>0</v>
      </c>
      <c r="G104" s="17">
        <v>0</v>
      </c>
      <c r="H104" s="210"/>
      <c r="I104" s="210"/>
      <c r="J104" s="222"/>
      <c r="K104" s="181"/>
      <c r="L104" s="181"/>
      <c r="M104" s="181"/>
    </row>
    <row r="105" spans="1:13" s="8" customFormat="1" ht="19.5" customHeight="1">
      <c r="A105" s="181"/>
      <c r="B105" s="187"/>
      <c r="C105" s="17" t="s">
        <v>16</v>
      </c>
      <c r="D105" s="18">
        <v>0</v>
      </c>
      <c r="E105" s="18">
        <v>0</v>
      </c>
      <c r="F105" s="18">
        <f t="shared" si="27"/>
        <v>0</v>
      </c>
      <c r="G105" s="17">
        <v>0</v>
      </c>
      <c r="H105" s="210"/>
      <c r="I105" s="210"/>
      <c r="J105" s="222"/>
      <c r="K105" s="181"/>
      <c r="L105" s="181"/>
      <c r="M105" s="181"/>
    </row>
    <row r="106" spans="1:13" s="8" customFormat="1" ht="69" customHeight="1">
      <c r="A106" s="182"/>
      <c r="B106" s="188"/>
      <c r="C106" s="17" t="s">
        <v>18</v>
      </c>
      <c r="D106" s="18">
        <v>0</v>
      </c>
      <c r="E106" s="18">
        <v>0</v>
      </c>
      <c r="F106" s="18">
        <f t="shared" si="27"/>
        <v>0</v>
      </c>
      <c r="G106" s="17">
        <v>0</v>
      </c>
      <c r="H106" s="211"/>
      <c r="I106" s="211"/>
      <c r="J106" s="222"/>
      <c r="K106" s="182"/>
      <c r="L106" s="182"/>
      <c r="M106" s="182"/>
    </row>
    <row r="107" spans="1:13" s="8" customFormat="1" ht="23.25" customHeight="1">
      <c r="A107" s="215" t="s">
        <v>513</v>
      </c>
      <c r="B107" s="199" t="s">
        <v>514</v>
      </c>
      <c r="C107" s="14" t="s">
        <v>10</v>
      </c>
      <c r="D107" s="21">
        <f>SUM(D108:D111)</f>
        <v>57000</v>
      </c>
      <c r="E107" s="21">
        <f>SUM(E108:E111)</f>
        <v>51048.3</v>
      </c>
      <c r="F107" s="18">
        <f t="shared" si="27"/>
        <v>51048.3</v>
      </c>
      <c r="G107" s="18">
        <f t="shared" ref="G107:G108" si="29">F107/D107*100</f>
        <v>89.558421052631587</v>
      </c>
      <c r="H107" s="218" t="s">
        <v>515</v>
      </c>
      <c r="I107" s="221" t="s">
        <v>511</v>
      </c>
      <c r="J107" s="222" t="s">
        <v>29</v>
      </c>
      <c r="K107" s="180" t="s">
        <v>512</v>
      </c>
      <c r="L107" s="180"/>
      <c r="M107" s="180">
        <v>833</v>
      </c>
    </row>
    <row r="108" spans="1:13" s="8" customFormat="1" ht="17.25" customHeight="1">
      <c r="A108" s="216"/>
      <c r="B108" s="200"/>
      <c r="C108" s="17" t="s">
        <v>12</v>
      </c>
      <c r="D108" s="18">
        <v>57000</v>
      </c>
      <c r="E108" s="18">
        <v>51048.3</v>
      </c>
      <c r="F108" s="18">
        <v>51048.3</v>
      </c>
      <c r="G108" s="18">
        <f t="shared" si="29"/>
        <v>89.558421052631587</v>
      </c>
      <c r="H108" s="219"/>
      <c r="I108" s="210"/>
      <c r="J108" s="222"/>
      <c r="K108" s="181"/>
      <c r="L108" s="181"/>
      <c r="M108" s="181"/>
    </row>
    <row r="109" spans="1:13" s="8" customFormat="1" ht="18.75" customHeight="1">
      <c r="A109" s="216"/>
      <c r="B109" s="200"/>
      <c r="C109" s="17" t="s">
        <v>14</v>
      </c>
      <c r="D109" s="18">
        <v>0</v>
      </c>
      <c r="E109" s="18">
        <v>0</v>
      </c>
      <c r="F109" s="18">
        <f t="shared" si="27"/>
        <v>0</v>
      </c>
      <c r="G109" s="17">
        <v>0</v>
      </c>
      <c r="H109" s="219"/>
      <c r="I109" s="210"/>
      <c r="J109" s="222"/>
      <c r="K109" s="181"/>
      <c r="L109" s="181"/>
      <c r="M109" s="181"/>
    </row>
    <row r="110" spans="1:13" s="8" customFormat="1" ht="18.75" customHeight="1">
      <c r="A110" s="216"/>
      <c r="B110" s="200"/>
      <c r="C110" s="17" t="s">
        <v>16</v>
      </c>
      <c r="D110" s="18">
        <v>0</v>
      </c>
      <c r="E110" s="18">
        <v>0</v>
      </c>
      <c r="F110" s="18">
        <f t="shared" si="27"/>
        <v>0</v>
      </c>
      <c r="G110" s="17">
        <v>0</v>
      </c>
      <c r="H110" s="219"/>
      <c r="I110" s="210"/>
      <c r="J110" s="222"/>
      <c r="K110" s="181"/>
      <c r="L110" s="181"/>
      <c r="M110" s="181"/>
    </row>
    <row r="111" spans="1:13" s="8" customFormat="1" ht="53.25" customHeight="1">
      <c r="A111" s="217"/>
      <c r="B111" s="201"/>
      <c r="C111" s="17" t="s">
        <v>18</v>
      </c>
      <c r="D111" s="18">
        <v>0</v>
      </c>
      <c r="E111" s="18">
        <v>0</v>
      </c>
      <c r="F111" s="18">
        <f t="shared" si="27"/>
        <v>0</v>
      </c>
      <c r="G111" s="17">
        <v>0</v>
      </c>
      <c r="H111" s="220"/>
      <c r="I111" s="211"/>
      <c r="J111" s="222"/>
      <c r="K111" s="182"/>
      <c r="L111" s="182"/>
      <c r="M111" s="182"/>
    </row>
    <row r="112" spans="1:13" s="8" customFormat="1" ht="24.75" customHeight="1">
      <c r="A112" s="180" t="s">
        <v>64</v>
      </c>
      <c r="B112" s="186" t="s">
        <v>65</v>
      </c>
      <c r="C112" s="14" t="s">
        <v>10</v>
      </c>
      <c r="D112" s="15">
        <f>SUM(D113:D116)</f>
        <v>31268</v>
      </c>
      <c r="E112" s="15">
        <f>SUM(E113:E116)</f>
        <v>6219.4000000000005</v>
      </c>
      <c r="F112" s="15">
        <f>SUM(F113:F116)</f>
        <v>6219.4000000000005</v>
      </c>
      <c r="G112" s="18">
        <f t="shared" si="24"/>
        <v>19.89062300115134</v>
      </c>
      <c r="H112" s="189"/>
      <c r="I112" s="171" t="s">
        <v>11</v>
      </c>
      <c r="J112" s="172">
        <v>4</v>
      </c>
      <c r="K112" s="180" t="s">
        <v>516</v>
      </c>
      <c r="L112" s="207"/>
      <c r="M112" s="204"/>
    </row>
    <row r="113" spans="1:13" s="8" customFormat="1" ht="12.75">
      <c r="A113" s="181"/>
      <c r="B113" s="187"/>
      <c r="C113" s="17" t="s">
        <v>12</v>
      </c>
      <c r="D113" s="18">
        <f t="shared" ref="D113:F116" si="30">D118+D123+D128+D133</f>
        <v>21470</v>
      </c>
      <c r="E113" s="18">
        <f t="shared" si="30"/>
        <v>6219.4000000000005</v>
      </c>
      <c r="F113" s="18">
        <f>F118+F123+F128+F133</f>
        <v>6219.4000000000005</v>
      </c>
      <c r="G113" s="18">
        <f t="shared" si="24"/>
        <v>28.967862133209131</v>
      </c>
      <c r="H113" s="210"/>
      <c r="I113" s="171" t="s">
        <v>13</v>
      </c>
      <c r="J113" s="172">
        <v>0</v>
      </c>
      <c r="K113" s="181"/>
      <c r="L113" s="208"/>
      <c r="M113" s="205"/>
    </row>
    <row r="114" spans="1:13" s="8" customFormat="1" ht="12.75">
      <c r="A114" s="181"/>
      <c r="B114" s="187"/>
      <c r="C114" s="17" t="s">
        <v>14</v>
      </c>
      <c r="D114" s="18">
        <f t="shared" si="30"/>
        <v>9230</v>
      </c>
      <c r="E114" s="18">
        <f t="shared" si="30"/>
        <v>0</v>
      </c>
      <c r="F114" s="18">
        <f t="shared" si="30"/>
        <v>0</v>
      </c>
      <c r="G114" s="18">
        <f t="shared" si="24"/>
        <v>0</v>
      </c>
      <c r="H114" s="210"/>
      <c r="I114" s="171" t="s">
        <v>15</v>
      </c>
      <c r="J114" s="172">
        <v>2</v>
      </c>
      <c r="K114" s="181"/>
      <c r="L114" s="208"/>
      <c r="M114" s="205"/>
    </row>
    <row r="115" spans="1:13" s="8" customFormat="1" ht="12.75">
      <c r="A115" s="181"/>
      <c r="B115" s="187"/>
      <c r="C115" s="17" t="s">
        <v>16</v>
      </c>
      <c r="D115" s="18">
        <f t="shared" si="30"/>
        <v>0</v>
      </c>
      <c r="E115" s="18">
        <f t="shared" si="30"/>
        <v>0</v>
      </c>
      <c r="F115" s="18">
        <f t="shared" si="30"/>
        <v>0</v>
      </c>
      <c r="G115" s="17">
        <v>0</v>
      </c>
      <c r="H115" s="210"/>
      <c r="I115" s="171" t="s">
        <v>17</v>
      </c>
      <c r="J115" s="172">
        <v>2</v>
      </c>
      <c r="K115" s="181"/>
      <c r="L115" s="208"/>
      <c r="M115" s="205"/>
    </row>
    <row r="116" spans="1:13" s="8" customFormat="1" ht="22.5" customHeight="1">
      <c r="A116" s="182"/>
      <c r="B116" s="188"/>
      <c r="C116" s="17" t="s">
        <v>18</v>
      </c>
      <c r="D116" s="18">
        <f t="shared" si="30"/>
        <v>568</v>
      </c>
      <c r="E116" s="18">
        <f t="shared" si="30"/>
        <v>0</v>
      </c>
      <c r="F116" s="18">
        <f t="shared" si="30"/>
        <v>0</v>
      </c>
      <c r="G116" s="18">
        <f t="shared" ref="G116:G173" si="31">F116/D116*100</f>
        <v>0</v>
      </c>
      <c r="H116" s="211"/>
      <c r="I116" s="171" t="s">
        <v>19</v>
      </c>
      <c r="J116" s="19">
        <f>(J113+(0.5*J114))/J112</f>
        <v>0.25</v>
      </c>
      <c r="K116" s="182"/>
      <c r="L116" s="209"/>
      <c r="M116" s="206"/>
    </row>
    <row r="117" spans="1:13" s="8" customFormat="1" ht="15.75" customHeight="1">
      <c r="A117" s="180" t="s">
        <v>66</v>
      </c>
      <c r="B117" s="186" t="s">
        <v>67</v>
      </c>
      <c r="C117" s="14" t="s">
        <v>10</v>
      </c>
      <c r="D117" s="21">
        <f>SUM(D118:D121)</f>
        <v>2000</v>
      </c>
      <c r="E117" s="21">
        <f t="shared" ref="E117:F132" si="32">SUM(E118:E121)</f>
        <v>363.3</v>
      </c>
      <c r="F117" s="21">
        <f t="shared" si="32"/>
        <v>363.3</v>
      </c>
      <c r="G117" s="18">
        <f t="shared" si="31"/>
        <v>18.164999999999999</v>
      </c>
      <c r="H117" s="189" t="s">
        <v>68</v>
      </c>
      <c r="I117" s="189" t="s">
        <v>517</v>
      </c>
      <c r="J117" s="180" t="s">
        <v>29</v>
      </c>
      <c r="K117" s="180" t="s">
        <v>518</v>
      </c>
      <c r="L117" s="180" t="s">
        <v>498</v>
      </c>
      <c r="M117" s="180">
        <v>833</v>
      </c>
    </row>
    <row r="118" spans="1:13" s="8" customFormat="1" ht="12.75">
      <c r="A118" s="181"/>
      <c r="B118" s="187"/>
      <c r="C118" s="17" t="s">
        <v>12</v>
      </c>
      <c r="D118" s="18">
        <v>2000</v>
      </c>
      <c r="E118" s="18">
        <v>363.3</v>
      </c>
      <c r="F118" s="18">
        <f>E118</f>
        <v>363.3</v>
      </c>
      <c r="G118" s="18">
        <f t="shared" si="31"/>
        <v>18.164999999999999</v>
      </c>
      <c r="H118" s="210"/>
      <c r="I118" s="210"/>
      <c r="J118" s="181"/>
      <c r="K118" s="181"/>
      <c r="L118" s="181"/>
      <c r="M118" s="181"/>
    </row>
    <row r="119" spans="1:13" s="8" customFormat="1" ht="12.75">
      <c r="A119" s="181"/>
      <c r="B119" s="187"/>
      <c r="C119" s="17" t="s">
        <v>14</v>
      </c>
      <c r="D119" s="18">
        <v>0</v>
      </c>
      <c r="E119" s="18">
        <v>0</v>
      </c>
      <c r="F119" s="18">
        <v>0</v>
      </c>
      <c r="G119" s="17">
        <v>0</v>
      </c>
      <c r="H119" s="210"/>
      <c r="I119" s="210"/>
      <c r="J119" s="181"/>
      <c r="K119" s="181"/>
      <c r="L119" s="181"/>
      <c r="M119" s="181"/>
    </row>
    <row r="120" spans="1:13" s="8" customFormat="1" ht="12.75">
      <c r="A120" s="181"/>
      <c r="B120" s="187"/>
      <c r="C120" s="17" t="s">
        <v>16</v>
      </c>
      <c r="D120" s="18">
        <v>0</v>
      </c>
      <c r="E120" s="18">
        <v>0</v>
      </c>
      <c r="F120" s="18">
        <v>0</v>
      </c>
      <c r="G120" s="17">
        <v>0</v>
      </c>
      <c r="H120" s="210"/>
      <c r="I120" s="210"/>
      <c r="J120" s="181"/>
      <c r="K120" s="181"/>
      <c r="L120" s="181"/>
      <c r="M120" s="181"/>
    </row>
    <row r="121" spans="1:13" s="8" customFormat="1" ht="132" customHeight="1">
      <c r="A121" s="182"/>
      <c r="B121" s="188"/>
      <c r="C121" s="17" t="s">
        <v>18</v>
      </c>
      <c r="D121" s="18">
        <v>0</v>
      </c>
      <c r="E121" s="18">
        <v>0</v>
      </c>
      <c r="F121" s="18">
        <v>0</v>
      </c>
      <c r="G121" s="17" t="e">
        <f t="shared" si="31"/>
        <v>#DIV/0!</v>
      </c>
      <c r="H121" s="211"/>
      <c r="I121" s="211"/>
      <c r="J121" s="182"/>
      <c r="K121" s="182"/>
      <c r="L121" s="182"/>
      <c r="M121" s="182"/>
    </row>
    <row r="122" spans="1:13" s="8" customFormat="1" ht="15.75" customHeight="1">
      <c r="A122" s="180" t="s">
        <v>69</v>
      </c>
      <c r="B122" s="186" t="s">
        <v>70</v>
      </c>
      <c r="C122" s="14" t="s">
        <v>10</v>
      </c>
      <c r="D122" s="21">
        <f>SUM(D123:D126)</f>
        <v>13568</v>
      </c>
      <c r="E122" s="21">
        <f t="shared" si="32"/>
        <v>0</v>
      </c>
      <c r="F122" s="21">
        <f t="shared" si="32"/>
        <v>0</v>
      </c>
      <c r="G122" s="18">
        <f t="shared" si="31"/>
        <v>0</v>
      </c>
      <c r="H122" s="180" t="s">
        <v>71</v>
      </c>
      <c r="I122" s="180" t="s">
        <v>72</v>
      </c>
      <c r="J122" s="180" t="s">
        <v>165</v>
      </c>
      <c r="K122" s="180" t="s">
        <v>518</v>
      </c>
      <c r="L122" s="180" t="s">
        <v>519</v>
      </c>
      <c r="M122" s="180">
        <v>833</v>
      </c>
    </row>
    <row r="123" spans="1:13" s="8" customFormat="1" ht="14.1" customHeight="1">
      <c r="A123" s="181"/>
      <c r="B123" s="187"/>
      <c r="C123" s="17" t="s">
        <v>12</v>
      </c>
      <c r="D123" s="18">
        <v>3770</v>
      </c>
      <c r="E123" s="18">
        <v>0</v>
      </c>
      <c r="F123" s="18">
        <f t="shared" ref="F123:F124" si="33">E123</f>
        <v>0</v>
      </c>
      <c r="G123" s="18">
        <f t="shared" si="31"/>
        <v>0</v>
      </c>
      <c r="H123" s="181"/>
      <c r="I123" s="181"/>
      <c r="J123" s="181"/>
      <c r="K123" s="181"/>
      <c r="L123" s="181"/>
      <c r="M123" s="181"/>
    </row>
    <row r="124" spans="1:13" s="8" customFormat="1" ht="14.1" customHeight="1">
      <c r="A124" s="181"/>
      <c r="B124" s="187"/>
      <c r="C124" s="17" t="s">
        <v>14</v>
      </c>
      <c r="D124" s="18">
        <v>9230</v>
      </c>
      <c r="E124" s="18">
        <v>0</v>
      </c>
      <c r="F124" s="18">
        <f t="shared" si="33"/>
        <v>0</v>
      </c>
      <c r="G124" s="18">
        <f t="shared" si="31"/>
        <v>0</v>
      </c>
      <c r="H124" s="181"/>
      <c r="I124" s="181"/>
      <c r="J124" s="181"/>
      <c r="K124" s="181"/>
      <c r="L124" s="181"/>
      <c r="M124" s="181"/>
    </row>
    <row r="125" spans="1:13" s="8" customFormat="1" ht="14.1" customHeight="1">
      <c r="A125" s="181"/>
      <c r="B125" s="187"/>
      <c r="C125" s="17" t="s">
        <v>16</v>
      </c>
      <c r="D125" s="18">
        <v>0</v>
      </c>
      <c r="E125" s="18">
        <v>0</v>
      </c>
      <c r="F125" s="18"/>
      <c r="G125" s="18"/>
      <c r="H125" s="181"/>
      <c r="I125" s="181"/>
      <c r="J125" s="181"/>
      <c r="K125" s="181"/>
      <c r="L125" s="181"/>
      <c r="M125" s="181"/>
    </row>
    <row r="126" spans="1:13" s="8" customFormat="1" ht="71.25" customHeight="1">
      <c r="A126" s="182"/>
      <c r="B126" s="188"/>
      <c r="C126" s="17" t="s">
        <v>18</v>
      </c>
      <c r="D126" s="18">
        <v>568</v>
      </c>
      <c r="E126" s="18">
        <v>0</v>
      </c>
      <c r="F126" s="18">
        <v>0</v>
      </c>
      <c r="G126" s="18">
        <f t="shared" si="31"/>
        <v>0</v>
      </c>
      <c r="H126" s="182"/>
      <c r="I126" s="182"/>
      <c r="J126" s="182"/>
      <c r="K126" s="182"/>
      <c r="L126" s="182"/>
      <c r="M126" s="182"/>
    </row>
    <row r="127" spans="1:13" s="8" customFormat="1" ht="27" customHeight="1">
      <c r="A127" s="180" t="s">
        <v>73</v>
      </c>
      <c r="B127" s="186" t="s">
        <v>74</v>
      </c>
      <c r="C127" s="14" t="s">
        <v>10</v>
      </c>
      <c r="D127" s="21">
        <f>SUM(D128:D131)</f>
        <v>13200</v>
      </c>
      <c r="E127" s="21">
        <f t="shared" si="32"/>
        <v>5856.1</v>
      </c>
      <c r="F127" s="21">
        <f t="shared" si="32"/>
        <v>5856.1</v>
      </c>
      <c r="G127" s="18">
        <f t="shared" si="31"/>
        <v>44.364393939393942</v>
      </c>
      <c r="H127" s="180" t="s">
        <v>75</v>
      </c>
      <c r="I127" s="189" t="s">
        <v>520</v>
      </c>
      <c r="J127" s="180" t="s">
        <v>29</v>
      </c>
      <c r="K127" s="180" t="s">
        <v>518</v>
      </c>
      <c r="L127" s="180" t="s">
        <v>510</v>
      </c>
      <c r="M127" s="180">
        <v>833</v>
      </c>
    </row>
    <row r="128" spans="1:13" s="8" customFormat="1" ht="14.1" customHeight="1">
      <c r="A128" s="181"/>
      <c r="B128" s="187"/>
      <c r="C128" s="17" t="s">
        <v>12</v>
      </c>
      <c r="D128" s="18">
        <v>13200</v>
      </c>
      <c r="E128" s="18">
        <v>5856.1</v>
      </c>
      <c r="F128" s="18">
        <f>E128</f>
        <v>5856.1</v>
      </c>
      <c r="G128" s="18">
        <f t="shared" si="31"/>
        <v>44.364393939393942</v>
      </c>
      <c r="H128" s="181"/>
      <c r="I128" s="223"/>
      <c r="J128" s="181"/>
      <c r="K128" s="181"/>
      <c r="L128" s="181"/>
      <c r="M128" s="181"/>
    </row>
    <row r="129" spans="1:13" s="8" customFormat="1" ht="14.1" customHeight="1">
      <c r="A129" s="181"/>
      <c r="B129" s="187"/>
      <c r="C129" s="17" t="s">
        <v>14</v>
      </c>
      <c r="D129" s="18">
        <v>0</v>
      </c>
      <c r="E129" s="18">
        <v>0</v>
      </c>
      <c r="F129" s="18">
        <v>0</v>
      </c>
      <c r="G129" s="17">
        <v>0</v>
      </c>
      <c r="H129" s="181"/>
      <c r="I129" s="223"/>
      <c r="J129" s="181"/>
      <c r="K129" s="181"/>
      <c r="L129" s="181"/>
      <c r="M129" s="181"/>
    </row>
    <row r="130" spans="1:13" s="8" customFormat="1" ht="24.75" customHeight="1">
      <c r="A130" s="181"/>
      <c r="B130" s="187"/>
      <c r="C130" s="17" t="s">
        <v>16</v>
      </c>
      <c r="D130" s="18">
        <v>0</v>
      </c>
      <c r="E130" s="18">
        <v>0</v>
      </c>
      <c r="F130" s="18">
        <v>0</v>
      </c>
      <c r="G130" s="17">
        <v>0</v>
      </c>
      <c r="H130" s="181"/>
      <c r="I130" s="223"/>
      <c r="J130" s="181"/>
      <c r="K130" s="181"/>
      <c r="L130" s="181"/>
      <c r="M130" s="181"/>
    </row>
    <row r="131" spans="1:13" s="8" customFormat="1" ht="70.349999999999994" customHeight="1">
      <c r="A131" s="182"/>
      <c r="B131" s="188"/>
      <c r="C131" s="17" t="s">
        <v>18</v>
      </c>
      <c r="D131" s="18">
        <v>0</v>
      </c>
      <c r="E131" s="18">
        <v>0</v>
      </c>
      <c r="F131" s="18">
        <v>0</v>
      </c>
      <c r="G131" s="17">
        <v>0</v>
      </c>
      <c r="H131" s="182"/>
      <c r="I131" s="224"/>
      <c r="J131" s="182"/>
      <c r="K131" s="182"/>
      <c r="L131" s="182"/>
      <c r="M131" s="182"/>
    </row>
    <row r="132" spans="1:13" s="8" customFormat="1" ht="20.25" customHeight="1">
      <c r="A132" s="180" t="s">
        <v>76</v>
      </c>
      <c r="B132" s="186" t="s">
        <v>77</v>
      </c>
      <c r="C132" s="14" t="s">
        <v>10</v>
      </c>
      <c r="D132" s="21">
        <f>SUM(D133:D136)</f>
        <v>2500</v>
      </c>
      <c r="E132" s="21">
        <f t="shared" si="32"/>
        <v>0</v>
      </c>
      <c r="F132" s="21">
        <f t="shared" si="32"/>
        <v>0</v>
      </c>
      <c r="G132" s="18">
        <f t="shared" si="31"/>
        <v>0</v>
      </c>
      <c r="H132" s="189" t="s">
        <v>78</v>
      </c>
      <c r="I132" s="180" t="s">
        <v>519</v>
      </c>
      <c r="J132" s="180" t="s">
        <v>165</v>
      </c>
      <c r="K132" s="180" t="s">
        <v>518</v>
      </c>
      <c r="L132" s="180" t="s">
        <v>519</v>
      </c>
      <c r="M132" s="180">
        <v>833</v>
      </c>
    </row>
    <row r="133" spans="1:13" s="8" customFormat="1" ht="12.75">
      <c r="A133" s="181"/>
      <c r="B133" s="187"/>
      <c r="C133" s="17" t="s">
        <v>12</v>
      </c>
      <c r="D133" s="18">
        <v>2500</v>
      </c>
      <c r="E133" s="18">
        <v>0</v>
      </c>
      <c r="F133" s="18">
        <v>0</v>
      </c>
      <c r="G133" s="18">
        <f t="shared" si="31"/>
        <v>0</v>
      </c>
      <c r="H133" s="210"/>
      <c r="I133" s="181"/>
      <c r="J133" s="181"/>
      <c r="K133" s="181"/>
      <c r="L133" s="181"/>
      <c r="M133" s="181"/>
    </row>
    <row r="134" spans="1:13" s="8" customFormat="1" ht="12.75">
      <c r="A134" s="181"/>
      <c r="B134" s="187"/>
      <c r="C134" s="17" t="s">
        <v>14</v>
      </c>
      <c r="D134" s="18">
        <v>0</v>
      </c>
      <c r="E134" s="18">
        <v>0</v>
      </c>
      <c r="F134" s="18">
        <v>0</v>
      </c>
      <c r="G134" s="18"/>
      <c r="H134" s="210"/>
      <c r="I134" s="181"/>
      <c r="J134" s="181"/>
      <c r="K134" s="181"/>
      <c r="L134" s="181"/>
      <c r="M134" s="181"/>
    </row>
    <row r="135" spans="1:13" s="8" customFormat="1" ht="16.5" customHeight="1">
      <c r="A135" s="181"/>
      <c r="B135" s="187"/>
      <c r="C135" s="17" t="s">
        <v>16</v>
      </c>
      <c r="D135" s="18">
        <v>0</v>
      </c>
      <c r="E135" s="18">
        <v>0</v>
      </c>
      <c r="F135" s="18">
        <v>0</v>
      </c>
      <c r="G135" s="18"/>
      <c r="H135" s="210"/>
      <c r="I135" s="181"/>
      <c r="J135" s="181"/>
      <c r="K135" s="181"/>
      <c r="L135" s="181"/>
      <c r="M135" s="181"/>
    </row>
    <row r="136" spans="1:13" s="8" customFormat="1" ht="20.25" customHeight="1">
      <c r="A136" s="182"/>
      <c r="B136" s="188"/>
      <c r="C136" s="17" t="s">
        <v>18</v>
      </c>
      <c r="D136" s="18">
        <v>0</v>
      </c>
      <c r="E136" s="18">
        <v>0</v>
      </c>
      <c r="F136" s="18">
        <v>0</v>
      </c>
      <c r="G136" s="18"/>
      <c r="H136" s="211"/>
      <c r="I136" s="182"/>
      <c r="J136" s="182"/>
      <c r="K136" s="182"/>
      <c r="L136" s="182"/>
      <c r="M136" s="182"/>
    </row>
    <row r="137" spans="1:13" s="8" customFormat="1" ht="23.25" customHeight="1">
      <c r="A137" s="180" t="s">
        <v>79</v>
      </c>
      <c r="B137" s="180" t="s">
        <v>80</v>
      </c>
      <c r="C137" s="14" t="s">
        <v>10</v>
      </c>
      <c r="D137" s="18">
        <f>SUM(D138:D141)</f>
        <v>7994.7</v>
      </c>
      <c r="E137" s="18">
        <f t="shared" ref="E137:F137" si="34">SUM(E138:E141)</f>
        <v>4994.7</v>
      </c>
      <c r="F137" s="18">
        <f t="shared" si="34"/>
        <v>1640.6</v>
      </c>
      <c r="G137" s="18">
        <f t="shared" si="31"/>
        <v>20.521095225586951</v>
      </c>
      <c r="H137" s="189" t="s">
        <v>81</v>
      </c>
      <c r="I137" s="171" t="s">
        <v>11</v>
      </c>
      <c r="J137" s="172">
        <f>J138+J139+J140</f>
        <v>3</v>
      </c>
      <c r="K137" s="180"/>
      <c r="L137" s="180"/>
      <c r="M137" s="169"/>
    </row>
    <row r="138" spans="1:13" s="8" customFormat="1" ht="20.25" customHeight="1">
      <c r="A138" s="181"/>
      <c r="B138" s="181"/>
      <c r="C138" s="17" t="s">
        <v>12</v>
      </c>
      <c r="D138" s="17">
        <f t="shared" ref="D138:F139" si="35">D143+D148+D153</f>
        <v>1888.2</v>
      </c>
      <c r="E138" s="18">
        <f t="shared" si="35"/>
        <v>1708.2</v>
      </c>
      <c r="F138" s="18">
        <f t="shared" si="35"/>
        <v>561</v>
      </c>
      <c r="G138" s="18">
        <f t="shared" si="31"/>
        <v>29.710835716555451</v>
      </c>
      <c r="H138" s="210"/>
      <c r="I138" s="171" t="s">
        <v>13</v>
      </c>
      <c r="J138" s="172">
        <v>0</v>
      </c>
      <c r="K138" s="181"/>
      <c r="L138" s="181"/>
      <c r="M138" s="169"/>
    </row>
    <row r="139" spans="1:13" s="8" customFormat="1" ht="20.25" customHeight="1">
      <c r="A139" s="181"/>
      <c r="B139" s="181"/>
      <c r="C139" s="17" t="s">
        <v>14</v>
      </c>
      <c r="D139" s="17">
        <f t="shared" si="35"/>
        <v>6106.5</v>
      </c>
      <c r="E139" s="18">
        <f t="shared" si="35"/>
        <v>3286.5</v>
      </c>
      <c r="F139" s="18">
        <f t="shared" si="35"/>
        <v>1079.5999999999999</v>
      </c>
      <c r="G139" s="18">
        <f t="shared" si="31"/>
        <v>17.679521821010397</v>
      </c>
      <c r="H139" s="210"/>
      <c r="I139" s="171" t="s">
        <v>15</v>
      </c>
      <c r="J139" s="172">
        <v>2</v>
      </c>
      <c r="K139" s="181"/>
      <c r="L139" s="181"/>
      <c r="M139" s="169"/>
    </row>
    <row r="140" spans="1:13" s="8" customFormat="1" ht="20.25" customHeight="1">
      <c r="A140" s="181"/>
      <c r="B140" s="181"/>
      <c r="C140" s="17" t="s">
        <v>16</v>
      </c>
      <c r="D140" s="18">
        <v>0</v>
      </c>
      <c r="E140" s="18">
        <v>0</v>
      </c>
      <c r="F140" s="18">
        <v>0</v>
      </c>
      <c r="G140" s="18">
        <v>0</v>
      </c>
      <c r="H140" s="210"/>
      <c r="I140" s="171" t="s">
        <v>17</v>
      </c>
      <c r="J140" s="172">
        <v>1</v>
      </c>
      <c r="K140" s="181"/>
      <c r="L140" s="181"/>
      <c r="M140" s="169"/>
    </row>
    <row r="141" spans="1:13" s="8" customFormat="1" ht="20.25" customHeight="1">
      <c r="A141" s="182"/>
      <c r="B141" s="182"/>
      <c r="C141" s="17" t="s">
        <v>18</v>
      </c>
      <c r="D141" s="18">
        <v>0</v>
      </c>
      <c r="E141" s="18">
        <v>0</v>
      </c>
      <c r="F141" s="18">
        <v>0</v>
      </c>
      <c r="G141" s="18">
        <v>0</v>
      </c>
      <c r="H141" s="211"/>
      <c r="I141" s="171" t="s">
        <v>19</v>
      </c>
      <c r="J141" s="30">
        <f>(J138+(0.5*J139))/J137%</f>
        <v>33.333333333333336</v>
      </c>
      <c r="K141" s="182"/>
      <c r="L141" s="182"/>
      <c r="M141" s="169"/>
    </row>
    <row r="142" spans="1:13" s="8" customFormat="1" ht="20.25" customHeight="1">
      <c r="A142" s="180" t="s">
        <v>82</v>
      </c>
      <c r="B142" s="180" t="s">
        <v>83</v>
      </c>
      <c r="C142" s="14" t="s">
        <v>10</v>
      </c>
      <c r="D142" s="18">
        <f>SUM(D143:D146)</f>
        <v>3496.3</v>
      </c>
      <c r="E142" s="18">
        <f t="shared" ref="E142:F152" si="36">SUM(E143:E146)</f>
        <v>3496.3</v>
      </c>
      <c r="F142" s="18">
        <f t="shared" si="36"/>
        <v>1148.5</v>
      </c>
      <c r="G142" s="18">
        <f t="shared" si="31"/>
        <v>32.849011812487483</v>
      </c>
      <c r="H142" s="189" t="s">
        <v>84</v>
      </c>
      <c r="I142" s="180" t="s">
        <v>521</v>
      </c>
      <c r="J142" s="180" t="s">
        <v>29</v>
      </c>
      <c r="K142" s="180" t="s">
        <v>522</v>
      </c>
      <c r="L142" s="180" t="s">
        <v>523</v>
      </c>
      <c r="M142" s="180">
        <v>833</v>
      </c>
    </row>
    <row r="143" spans="1:13" s="8" customFormat="1" ht="20.25" customHeight="1">
      <c r="A143" s="181"/>
      <c r="B143" s="181"/>
      <c r="C143" s="17" t="s">
        <v>12</v>
      </c>
      <c r="D143" s="18">
        <v>209.8</v>
      </c>
      <c r="E143" s="18">
        <v>209.8</v>
      </c>
      <c r="F143" s="173">
        <v>68.900000000000006</v>
      </c>
      <c r="G143" s="18">
        <f t="shared" si="31"/>
        <v>32.840800762631076</v>
      </c>
      <c r="H143" s="210"/>
      <c r="I143" s="181"/>
      <c r="J143" s="181"/>
      <c r="K143" s="181"/>
      <c r="L143" s="181"/>
      <c r="M143" s="181"/>
    </row>
    <row r="144" spans="1:13" s="8" customFormat="1" ht="20.25" customHeight="1">
      <c r="A144" s="181"/>
      <c r="B144" s="181"/>
      <c r="C144" s="17" t="s">
        <v>14</v>
      </c>
      <c r="D144" s="17">
        <v>3286.5</v>
      </c>
      <c r="E144" s="17">
        <v>3286.5</v>
      </c>
      <c r="F144" s="173">
        <v>1079.5999999999999</v>
      </c>
      <c r="G144" s="18">
        <f t="shared" si="31"/>
        <v>32.849535980526397</v>
      </c>
      <c r="H144" s="210"/>
      <c r="I144" s="181"/>
      <c r="J144" s="181"/>
      <c r="K144" s="181"/>
      <c r="L144" s="181"/>
      <c r="M144" s="181"/>
    </row>
    <row r="145" spans="1:13" s="8" customFormat="1" ht="20.25" customHeight="1">
      <c r="A145" s="181"/>
      <c r="B145" s="181"/>
      <c r="C145" s="17" t="s">
        <v>16</v>
      </c>
      <c r="D145" s="18">
        <v>0</v>
      </c>
      <c r="E145" s="18">
        <v>0</v>
      </c>
      <c r="F145" s="18">
        <v>0</v>
      </c>
      <c r="G145" s="18">
        <v>0</v>
      </c>
      <c r="H145" s="210"/>
      <c r="I145" s="181"/>
      <c r="J145" s="181"/>
      <c r="K145" s="181"/>
      <c r="L145" s="181"/>
      <c r="M145" s="181"/>
    </row>
    <row r="146" spans="1:13" s="8" customFormat="1" ht="20.25" customHeight="1">
      <c r="A146" s="182"/>
      <c r="B146" s="182"/>
      <c r="C146" s="17" t="s">
        <v>18</v>
      </c>
      <c r="D146" s="18">
        <v>0</v>
      </c>
      <c r="E146" s="18">
        <v>0</v>
      </c>
      <c r="F146" s="18">
        <v>0</v>
      </c>
      <c r="G146" s="18">
        <v>0</v>
      </c>
      <c r="H146" s="211"/>
      <c r="I146" s="182"/>
      <c r="J146" s="182"/>
      <c r="K146" s="182"/>
      <c r="L146" s="182"/>
      <c r="M146" s="182"/>
    </row>
    <row r="147" spans="1:13" s="8" customFormat="1" ht="20.25" customHeight="1">
      <c r="A147" s="180" t="s">
        <v>85</v>
      </c>
      <c r="B147" s="180" t="s">
        <v>86</v>
      </c>
      <c r="C147" s="14" t="s">
        <v>10</v>
      </c>
      <c r="D147" s="18">
        <f>SUM(D148:D151)</f>
        <v>1498.4</v>
      </c>
      <c r="E147" s="18">
        <f t="shared" si="36"/>
        <v>1498.4</v>
      </c>
      <c r="F147" s="18">
        <f t="shared" si="36"/>
        <v>492.1</v>
      </c>
      <c r="G147" s="18">
        <f t="shared" si="31"/>
        <v>32.841697810998397</v>
      </c>
      <c r="H147" s="189" t="s">
        <v>84</v>
      </c>
      <c r="I147" s="180" t="s">
        <v>521</v>
      </c>
      <c r="J147" s="180" t="s">
        <v>29</v>
      </c>
      <c r="K147" s="180" t="s">
        <v>522</v>
      </c>
      <c r="L147" s="180" t="s">
        <v>523</v>
      </c>
      <c r="M147" s="180">
        <v>833</v>
      </c>
    </row>
    <row r="148" spans="1:13" s="8" customFormat="1" ht="20.25" customHeight="1">
      <c r="A148" s="181"/>
      <c r="B148" s="181"/>
      <c r="C148" s="17" t="s">
        <v>12</v>
      </c>
      <c r="D148" s="18">
        <v>1498.4</v>
      </c>
      <c r="E148" s="18">
        <v>1498.4</v>
      </c>
      <c r="F148" s="18">
        <v>492.1</v>
      </c>
      <c r="G148" s="18">
        <f t="shared" si="31"/>
        <v>32.841697810998397</v>
      </c>
      <c r="H148" s="210"/>
      <c r="I148" s="181"/>
      <c r="J148" s="181"/>
      <c r="K148" s="181"/>
      <c r="L148" s="181"/>
      <c r="M148" s="181"/>
    </row>
    <row r="149" spans="1:13" s="8" customFormat="1" ht="20.25" customHeight="1">
      <c r="A149" s="181"/>
      <c r="B149" s="181"/>
      <c r="C149" s="17" t="s">
        <v>14</v>
      </c>
      <c r="D149" s="18">
        <v>0</v>
      </c>
      <c r="E149" s="18">
        <v>0</v>
      </c>
      <c r="F149" s="18">
        <v>0</v>
      </c>
      <c r="G149" s="18">
        <v>0</v>
      </c>
      <c r="H149" s="210"/>
      <c r="I149" s="181"/>
      <c r="J149" s="181"/>
      <c r="K149" s="181"/>
      <c r="L149" s="181"/>
      <c r="M149" s="181"/>
    </row>
    <row r="150" spans="1:13" s="8" customFormat="1" ht="20.25" customHeight="1">
      <c r="A150" s="181"/>
      <c r="B150" s="181"/>
      <c r="C150" s="17" t="s">
        <v>16</v>
      </c>
      <c r="D150" s="18">
        <v>0</v>
      </c>
      <c r="E150" s="18">
        <v>0</v>
      </c>
      <c r="F150" s="18">
        <v>0</v>
      </c>
      <c r="G150" s="18">
        <v>0</v>
      </c>
      <c r="H150" s="210"/>
      <c r="I150" s="181"/>
      <c r="J150" s="181"/>
      <c r="K150" s="181"/>
      <c r="L150" s="181"/>
      <c r="M150" s="181"/>
    </row>
    <row r="151" spans="1:13" s="8" customFormat="1" ht="51" customHeight="1">
      <c r="A151" s="182"/>
      <c r="B151" s="182"/>
      <c r="C151" s="17" t="s">
        <v>18</v>
      </c>
      <c r="D151" s="18">
        <v>0</v>
      </c>
      <c r="E151" s="18">
        <v>0</v>
      </c>
      <c r="F151" s="18">
        <v>0</v>
      </c>
      <c r="G151" s="18">
        <v>0</v>
      </c>
      <c r="H151" s="211"/>
      <c r="I151" s="182"/>
      <c r="J151" s="182"/>
      <c r="K151" s="182"/>
      <c r="L151" s="182"/>
      <c r="M151" s="182"/>
    </row>
    <row r="152" spans="1:13" s="8" customFormat="1" ht="20.25" customHeight="1">
      <c r="A152" s="180" t="s">
        <v>87</v>
      </c>
      <c r="B152" s="180" t="s">
        <v>88</v>
      </c>
      <c r="C152" s="14" t="s">
        <v>10</v>
      </c>
      <c r="D152" s="18">
        <f>SUM(D153:D156)</f>
        <v>3000</v>
      </c>
      <c r="E152" s="18">
        <f t="shared" si="36"/>
        <v>0</v>
      </c>
      <c r="F152" s="18">
        <f t="shared" si="36"/>
        <v>0</v>
      </c>
      <c r="G152" s="18">
        <f>F152/D152*100</f>
        <v>0</v>
      </c>
      <c r="H152" s="189" t="s">
        <v>89</v>
      </c>
      <c r="I152" s="180" t="s">
        <v>521</v>
      </c>
      <c r="J152" s="180" t="s">
        <v>165</v>
      </c>
      <c r="K152" s="180" t="s">
        <v>522</v>
      </c>
      <c r="L152" s="180" t="s">
        <v>519</v>
      </c>
      <c r="M152" s="180">
        <v>833</v>
      </c>
    </row>
    <row r="153" spans="1:13" s="8" customFormat="1" ht="20.25" customHeight="1">
      <c r="A153" s="181"/>
      <c r="B153" s="181"/>
      <c r="C153" s="17" t="s">
        <v>12</v>
      </c>
      <c r="D153" s="18">
        <v>180</v>
      </c>
      <c r="E153" s="18">
        <v>0</v>
      </c>
      <c r="F153" s="18">
        <v>0</v>
      </c>
      <c r="G153" s="18">
        <f t="shared" si="31"/>
        <v>0</v>
      </c>
      <c r="H153" s="210"/>
      <c r="I153" s="181"/>
      <c r="J153" s="181"/>
      <c r="K153" s="181"/>
      <c r="L153" s="181"/>
      <c r="M153" s="181"/>
    </row>
    <row r="154" spans="1:13" s="8" customFormat="1" ht="20.25" customHeight="1">
      <c r="A154" s="181"/>
      <c r="B154" s="181"/>
      <c r="C154" s="17" t="s">
        <v>14</v>
      </c>
      <c r="D154" s="18">
        <v>2820</v>
      </c>
      <c r="E154" s="18">
        <v>0</v>
      </c>
      <c r="F154" s="18">
        <v>0</v>
      </c>
      <c r="G154" s="18">
        <f t="shared" si="31"/>
        <v>0</v>
      </c>
      <c r="H154" s="210"/>
      <c r="I154" s="181"/>
      <c r="J154" s="181"/>
      <c r="K154" s="181"/>
      <c r="L154" s="181"/>
      <c r="M154" s="181"/>
    </row>
    <row r="155" spans="1:13" s="8" customFormat="1" ht="20.25" customHeight="1">
      <c r="A155" s="181"/>
      <c r="B155" s="181"/>
      <c r="C155" s="17" t="s">
        <v>16</v>
      </c>
      <c r="D155" s="18">
        <v>0</v>
      </c>
      <c r="E155" s="18">
        <v>0</v>
      </c>
      <c r="F155" s="18">
        <v>0</v>
      </c>
      <c r="G155" s="23">
        <v>0</v>
      </c>
      <c r="H155" s="210"/>
      <c r="I155" s="181"/>
      <c r="J155" s="181"/>
      <c r="K155" s="181"/>
      <c r="L155" s="181"/>
      <c r="M155" s="181"/>
    </row>
    <row r="156" spans="1:13" s="8" customFormat="1" ht="25.5" customHeight="1">
      <c r="A156" s="182"/>
      <c r="B156" s="182"/>
      <c r="C156" s="17" t="s">
        <v>18</v>
      </c>
      <c r="D156" s="18">
        <v>0</v>
      </c>
      <c r="E156" s="18">
        <v>0</v>
      </c>
      <c r="F156" s="18">
        <v>0</v>
      </c>
      <c r="G156" s="23">
        <v>0</v>
      </c>
      <c r="H156" s="211"/>
      <c r="I156" s="182"/>
      <c r="J156" s="182"/>
      <c r="K156" s="182"/>
      <c r="L156" s="182"/>
      <c r="M156" s="182"/>
    </row>
    <row r="157" spans="1:13" s="8" customFormat="1" ht="33" customHeight="1">
      <c r="A157" s="180" t="s">
        <v>90</v>
      </c>
      <c r="B157" s="186" t="s">
        <v>524</v>
      </c>
      <c r="C157" s="14" t="s">
        <v>10</v>
      </c>
      <c r="D157" s="131">
        <f>D158+D159+D161+D160</f>
        <v>49027.6</v>
      </c>
      <c r="E157" s="131">
        <f>E158+E159+E161+E160</f>
        <v>0</v>
      </c>
      <c r="F157" s="131">
        <f>F158+F159+F161+F160</f>
        <v>0</v>
      </c>
      <c r="G157" s="18">
        <f t="shared" si="31"/>
        <v>0</v>
      </c>
      <c r="H157" s="180"/>
      <c r="I157" s="171" t="s">
        <v>11</v>
      </c>
      <c r="J157" s="172">
        <f>J158+J159+J160</f>
        <v>3</v>
      </c>
      <c r="K157" s="180" t="s">
        <v>91</v>
      </c>
      <c r="L157" s="207" t="s">
        <v>92</v>
      </c>
      <c r="M157" s="212"/>
    </row>
    <row r="158" spans="1:13" s="8" customFormat="1" ht="12.75" customHeight="1">
      <c r="A158" s="181"/>
      <c r="B158" s="187"/>
      <c r="C158" s="17" t="s">
        <v>12</v>
      </c>
      <c r="D158" s="132">
        <f>D163+D188+D178</f>
        <v>26708.5</v>
      </c>
      <c r="E158" s="132">
        <f t="shared" ref="E158:F159" si="37">E163+E188+E178</f>
        <v>0</v>
      </c>
      <c r="F158" s="132">
        <f t="shared" si="37"/>
        <v>0</v>
      </c>
      <c r="G158" s="18">
        <f t="shared" si="31"/>
        <v>0</v>
      </c>
      <c r="H158" s="181"/>
      <c r="I158" s="171" t="s">
        <v>13</v>
      </c>
      <c r="J158" s="172">
        <f>J163+J188+J178</f>
        <v>0</v>
      </c>
      <c r="K158" s="181"/>
      <c r="L158" s="208"/>
      <c r="M158" s="213"/>
    </row>
    <row r="159" spans="1:13" s="8" customFormat="1" ht="12.75" customHeight="1">
      <c r="A159" s="181"/>
      <c r="B159" s="187"/>
      <c r="C159" s="17" t="s">
        <v>14</v>
      </c>
      <c r="D159" s="132">
        <f>D164+D189+D179</f>
        <v>19910.099999999999</v>
      </c>
      <c r="E159" s="132">
        <f t="shared" si="37"/>
        <v>0</v>
      </c>
      <c r="F159" s="132">
        <f t="shared" si="37"/>
        <v>0</v>
      </c>
      <c r="G159" s="18">
        <f t="shared" si="31"/>
        <v>0</v>
      </c>
      <c r="H159" s="181"/>
      <c r="I159" s="171" t="s">
        <v>15</v>
      </c>
      <c r="J159" s="172">
        <f>J164+J189</f>
        <v>0</v>
      </c>
      <c r="K159" s="181"/>
      <c r="L159" s="208"/>
      <c r="M159" s="213"/>
    </row>
    <row r="160" spans="1:13" s="8" customFormat="1" ht="24" customHeight="1">
      <c r="A160" s="181"/>
      <c r="B160" s="187"/>
      <c r="C160" s="17" t="s">
        <v>16</v>
      </c>
      <c r="D160" s="18">
        <f>D165+D195+D180</f>
        <v>1337</v>
      </c>
      <c r="E160" s="18">
        <f t="shared" ref="E160:F161" si="38">E165+E195+E180</f>
        <v>0</v>
      </c>
      <c r="F160" s="18">
        <f t="shared" si="38"/>
        <v>0</v>
      </c>
      <c r="G160" s="18">
        <v>0</v>
      </c>
      <c r="H160" s="181"/>
      <c r="I160" s="171" t="s">
        <v>17</v>
      </c>
      <c r="J160" s="172">
        <v>3</v>
      </c>
      <c r="K160" s="181"/>
      <c r="L160" s="208"/>
      <c r="M160" s="213"/>
    </row>
    <row r="161" spans="1:14" s="8" customFormat="1" ht="39" customHeight="1">
      <c r="A161" s="182"/>
      <c r="B161" s="188"/>
      <c r="C161" s="17" t="s">
        <v>18</v>
      </c>
      <c r="D161" s="18">
        <f>D166+D196+D181</f>
        <v>1072</v>
      </c>
      <c r="E161" s="18">
        <f t="shared" si="38"/>
        <v>0</v>
      </c>
      <c r="F161" s="18">
        <f t="shared" si="38"/>
        <v>0</v>
      </c>
      <c r="G161" s="18">
        <f t="shared" si="31"/>
        <v>0</v>
      </c>
      <c r="H161" s="182"/>
      <c r="I161" s="171" t="s">
        <v>19</v>
      </c>
      <c r="J161" s="19">
        <f>(J158+0.5*J159)/J157</f>
        <v>0</v>
      </c>
      <c r="K161" s="182"/>
      <c r="L161" s="209"/>
      <c r="M161" s="214"/>
    </row>
    <row r="162" spans="1:14" s="8" customFormat="1" ht="25.5" customHeight="1">
      <c r="A162" s="180" t="s">
        <v>93</v>
      </c>
      <c r="B162" s="186" t="s">
        <v>94</v>
      </c>
      <c r="C162" s="14" t="s">
        <v>10</v>
      </c>
      <c r="D162" s="21">
        <f t="shared" ref="D162:F166" si="39">D167+D172</f>
        <v>2950.9</v>
      </c>
      <c r="E162" s="21">
        <f t="shared" si="39"/>
        <v>0</v>
      </c>
      <c r="F162" s="21">
        <f t="shared" si="39"/>
        <v>0</v>
      </c>
      <c r="G162" s="18">
        <f t="shared" si="31"/>
        <v>0</v>
      </c>
      <c r="H162" s="180"/>
      <c r="I162" s="171" t="s">
        <v>11</v>
      </c>
      <c r="J162" s="31">
        <f>J163+J164+J165</f>
        <v>1</v>
      </c>
      <c r="K162" s="180" t="s">
        <v>95</v>
      </c>
      <c r="L162" s="207"/>
      <c r="M162" s="180">
        <v>833</v>
      </c>
    </row>
    <row r="163" spans="1:14" s="8" customFormat="1" ht="12.75" customHeight="1">
      <c r="A163" s="181"/>
      <c r="B163" s="187"/>
      <c r="C163" s="17" t="s">
        <v>12</v>
      </c>
      <c r="D163" s="18">
        <f>D168+D173</f>
        <v>544.9</v>
      </c>
      <c r="E163" s="18">
        <f t="shared" si="39"/>
        <v>0</v>
      </c>
      <c r="F163" s="18">
        <f t="shared" si="39"/>
        <v>0</v>
      </c>
      <c r="G163" s="18">
        <f t="shared" si="31"/>
        <v>0</v>
      </c>
      <c r="H163" s="181"/>
      <c r="I163" s="171" t="s">
        <v>13</v>
      </c>
      <c r="J163" s="31">
        <v>0</v>
      </c>
      <c r="K163" s="181"/>
      <c r="L163" s="208"/>
      <c r="M163" s="181"/>
    </row>
    <row r="164" spans="1:14" s="8" customFormat="1" ht="12.75" customHeight="1">
      <c r="A164" s="181"/>
      <c r="B164" s="187"/>
      <c r="C164" s="17" t="s">
        <v>14</v>
      </c>
      <c r="D164" s="18">
        <f t="shared" si="39"/>
        <v>1334</v>
      </c>
      <c r="E164" s="18">
        <f t="shared" si="39"/>
        <v>0</v>
      </c>
      <c r="F164" s="18">
        <f t="shared" si="39"/>
        <v>0</v>
      </c>
      <c r="G164" s="18">
        <f t="shared" si="31"/>
        <v>0</v>
      </c>
      <c r="H164" s="181"/>
      <c r="I164" s="171" t="s">
        <v>15</v>
      </c>
      <c r="J164" s="31">
        <v>0</v>
      </c>
      <c r="K164" s="181"/>
      <c r="L164" s="208"/>
      <c r="M164" s="181"/>
    </row>
    <row r="165" spans="1:14" s="8" customFormat="1" ht="18" customHeight="1">
      <c r="A165" s="181"/>
      <c r="B165" s="187"/>
      <c r="C165" s="17" t="s">
        <v>16</v>
      </c>
      <c r="D165" s="18">
        <f t="shared" si="39"/>
        <v>0</v>
      </c>
      <c r="E165" s="18">
        <f t="shared" si="39"/>
        <v>0</v>
      </c>
      <c r="F165" s="18">
        <f t="shared" si="39"/>
        <v>0</v>
      </c>
      <c r="G165" s="18">
        <v>0</v>
      </c>
      <c r="H165" s="181"/>
      <c r="I165" s="171" t="s">
        <v>17</v>
      </c>
      <c r="J165" s="31">
        <v>1</v>
      </c>
      <c r="K165" s="181"/>
      <c r="L165" s="208"/>
      <c r="M165" s="181"/>
    </row>
    <row r="166" spans="1:14" s="8" customFormat="1" ht="33.75" customHeight="1">
      <c r="A166" s="182"/>
      <c r="B166" s="188"/>
      <c r="C166" s="17" t="s">
        <v>18</v>
      </c>
      <c r="D166" s="18">
        <f t="shared" si="39"/>
        <v>1072</v>
      </c>
      <c r="E166" s="18">
        <v>0</v>
      </c>
      <c r="F166" s="18">
        <f t="shared" si="39"/>
        <v>0</v>
      </c>
      <c r="G166" s="18">
        <f t="shared" si="31"/>
        <v>0</v>
      </c>
      <c r="H166" s="182"/>
      <c r="I166" s="171" t="s">
        <v>19</v>
      </c>
      <c r="J166" s="19">
        <f>(J163+0.5*J164)/J162</f>
        <v>0</v>
      </c>
      <c r="K166" s="182"/>
      <c r="L166" s="209"/>
      <c r="M166" s="182"/>
    </row>
    <row r="167" spans="1:14" s="8" customFormat="1" ht="17.25" customHeight="1">
      <c r="A167" s="180" t="s">
        <v>96</v>
      </c>
      <c r="B167" s="186" t="s">
        <v>97</v>
      </c>
      <c r="C167" s="14" t="s">
        <v>10</v>
      </c>
      <c r="D167" s="21">
        <f>SUM(D168:D171)</f>
        <v>2950.9</v>
      </c>
      <c r="E167" s="21">
        <f>SUM(E168:E171)</f>
        <v>0</v>
      </c>
      <c r="F167" s="21">
        <f>SUM(F168:F171)</f>
        <v>0</v>
      </c>
      <c r="G167" s="18">
        <f t="shared" si="31"/>
        <v>0</v>
      </c>
      <c r="H167" s="189" t="s">
        <v>98</v>
      </c>
      <c r="I167" s="180" t="s">
        <v>525</v>
      </c>
      <c r="J167" s="180" t="s">
        <v>165</v>
      </c>
      <c r="K167" s="180" t="s">
        <v>95</v>
      </c>
      <c r="L167" s="180" t="s">
        <v>526</v>
      </c>
      <c r="M167" s="180">
        <v>833</v>
      </c>
    </row>
    <row r="168" spans="1:14" s="8" customFormat="1" ht="12.75" customHeight="1">
      <c r="A168" s="181"/>
      <c r="B168" s="187"/>
      <c r="C168" s="17" t="s">
        <v>12</v>
      </c>
      <c r="D168" s="32">
        <v>544.9</v>
      </c>
      <c r="E168" s="32">
        <v>0</v>
      </c>
      <c r="F168" s="32">
        <v>0</v>
      </c>
      <c r="G168" s="18">
        <f t="shared" si="31"/>
        <v>0</v>
      </c>
      <c r="H168" s="210"/>
      <c r="I168" s="181"/>
      <c r="J168" s="181"/>
      <c r="K168" s="181"/>
      <c r="L168" s="181"/>
      <c r="M168" s="181"/>
      <c r="N168" s="20"/>
    </row>
    <row r="169" spans="1:14" s="8" customFormat="1" ht="12.75" customHeight="1">
      <c r="A169" s="181"/>
      <c r="B169" s="187"/>
      <c r="C169" s="17" t="s">
        <v>14</v>
      </c>
      <c r="D169" s="32">
        <v>1334</v>
      </c>
      <c r="E169" s="32">
        <v>0</v>
      </c>
      <c r="F169" s="32">
        <v>0</v>
      </c>
      <c r="G169" s="18">
        <f t="shared" si="31"/>
        <v>0</v>
      </c>
      <c r="H169" s="210"/>
      <c r="I169" s="181"/>
      <c r="J169" s="181"/>
      <c r="K169" s="181"/>
      <c r="L169" s="181"/>
      <c r="M169" s="181"/>
    </row>
    <row r="170" spans="1:14" s="8" customFormat="1" ht="21.75" customHeight="1">
      <c r="A170" s="181"/>
      <c r="B170" s="187"/>
      <c r="C170" s="17" t="s">
        <v>16</v>
      </c>
      <c r="D170" s="18">
        <v>0</v>
      </c>
      <c r="E170" s="18">
        <v>0</v>
      </c>
      <c r="F170" s="18">
        <v>0</v>
      </c>
      <c r="G170" s="18">
        <v>0</v>
      </c>
      <c r="H170" s="210"/>
      <c r="I170" s="181"/>
      <c r="J170" s="181"/>
      <c r="K170" s="181"/>
      <c r="L170" s="181"/>
      <c r="M170" s="181"/>
    </row>
    <row r="171" spans="1:14" s="8" customFormat="1" ht="18" customHeight="1">
      <c r="A171" s="182"/>
      <c r="B171" s="188"/>
      <c r="C171" s="17" t="s">
        <v>18</v>
      </c>
      <c r="D171" s="32">
        <v>1072</v>
      </c>
      <c r="E171" s="32">
        <v>0</v>
      </c>
      <c r="F171" s="32">
        <v>0</v>
      </c>
      <c r="G171" s="18">
        <f t="shared" si="31"/>
        <v>0</v>
      </c>
      <c r="H171" s="211"/>
      <c r="I171" s="182"/>
      <c r="J171" s="182"/>
      <c r="K171" s="182"/>
      <c r="L171" s="182"/>
      <c r="M171" s="182"/>
    </row>
    <row r="172" spans="1:14" s="8" customFormat="1" ht="18" hidden="1" customHeight="1">
      <c r="A172" s="180" t="s">
        <v>99</v>
      </c>
      <c r="B172" s="186" t="s">
        <v>100</v>
      </c>
      <c r="C172" s="14" t="s">
        <v>10</v>
      </c>
      <c r="D172" s="21">
        <f>SUM(D173:D176)</f>
        <v>0</v>
      </c>
      <c r="E172" s="21">
        <f>SUM(E173:E176)</f>
        <v>0</v>
      </c>
      <c r="F172" s="21">
        <f>SUM(F173:F176)</f>
        <v>0</v>
      </c>
      <c r="G172" s="18" t="e">
        <f>SUM(F172)/D172*100</f>
        <v>#DIV/0!</v>
      </c>
      <c r="H172" s="189" t="s">
        <v>98</v>
      </c>
      <c r="I172" s="180"/>
      <c r="J172" s="180"/>
      <c r="K172" s="180" t="s">
        <v>95</v>
      </c>
      <c r="L172" s="180"/>
      <c r="M172" s="169"/>
    </row>
    <row r="173" spans="1:14" s="8" customFormat="1" ht="18" hidden="1" customHeight="1">
      <c r="A173" s="181"/>
      <c r="B173" s="187"/>
      <c r="C173" s="17" t="s">
        <v>12</v>
      </c>
      <c r="D173" s="32">
        <v>0</v>
      </c>
      <c r="E173" s="32">
        <v>0</v>
      </c>
      <c r="F173" s="32">
        <v>0</v>
      </c>
      <c r="G173" s="18" t="e">
        <f t="shared" si="31"/>
        <v>#DIV/0!</v>
      </c>
      <c r="H173" s="210"/>
      <c r="I173" s="181"/>
      <c r="J173" s="181"/>
      <c r="K173" s="181"/>
      <c r="L173" s="181"/>
      <c r="M173" s="169"/>
    </row>
    <row r="174" spans="1:14" s="8" customFormat="1" ht="18" hidden="1" customHeight="1">
      <c r="A174" s="181"/>
      <c r="B174" s="187"/>
      <c r="C174" s="17" t="s">
        <v>14</v>
      </c>
      <c r="D174" s="18">
        <v>0</v>
      </c>
      <c r="E174" s="18">
        <v>0</v>
      </c>
      <c r="F174" s="18">
        <v>0</v>
      </c>
      <c r="G174" s="18">
        <v>0</v>
      </c>
      <c r="H174" s="210"/>
      <c r="I174" s="181"/>
      <c r="J174" s="181"/>
      <c r="K174" s="181"/>
      <c r="L174" s="181"/>
      <c r="M174" s="169">
        <v>827</v>
      </c>
    </row>
    <row r="175" spans="1:14" s="8" customFormat="1" ht="18" hidden="1" customHeight="1">
      <c r="A175" s="181"/>
      <c r="B175" s="187"/>
      <c r="C175" s="17" t="s">
        <v>16</v>
      </c>
      <c r="D175" s="18">
        <v>0</v>
      </c>
      <c r="E175" s="18">
        <v>0</v>
      </c>
      <c r="F175" s="18">
        <v>0</v>
      </c>
      <c r="G175" s="18">
        <v>0</v>
      </c>
      <c r="H175" s="210"/>
      <c r="I175" s="181"/>
      <c r="J175" s="181"/>
      <c r="K175" s="181"/>
      <c r="L175" s="181"/>
      <c r="M175" s="169"/>
    </row>
    <row r="176" spans="1:14" s="8" customFormat="1" ht="18" hidden="1" customHeight="1">
      <c r="A176" s="182"/>
      <c r="B176" s="188"/>
      <c r="C176" s="17" t="s">
        <v>18</v>
      </c>
      <c r="D176" s="18">
        <v>0</v>
      </c>
      <c r="E176" s="18">
        <v>0</v>
      </c>
      <c r="F176" s="18">
        <v>0</v>
      </c>
      <c r="G176" s="18">
        <v>0</v>
      </c>
      <c r="H176" s="211"/>
      <c r="I176" s="182"/>
      <c r="J176" s="182"/>
      <c r="K176" s="182"/>
      <c r="L176" s="182"/>
      <c r="M176" s="170"/>
    </row>
    <row r="177" spans="1:13" s="8" customFormat="1" ht="18" customHeight="1">
      <c r="A177" s="249" t="s">
        <v>479</v>
      </c>
      <c r="B177" s="199" t="s">
        <v>480</v>
      </c>
      <c r="C177" s="14" t="s">
        <v>10</v>
      </c>
      <c r="D177" s="21">
        <f>SUM(D178:D181)</f>
        <v>46076.7</v>
      </c>
      <c r="E177" s="21">
        <f>SUM(E178:E181)</f>
        <v>0</v>
      </c>
      <c r="F177" s="21">
        <f>SUM(F178:F181)</f>
        <v>0</v>
      </c>
      <c r="G177" s="18">
        <v>0</v>
      </c>
      <c r="H177" s="252"/>
      <c r="I177" s="171" t="s">
        <v>11</v>
      </c>
      <c r="J177" s="31">
        <f>J178+J179+J180</f>
        <v>1</v>
      </c>
      <c r="K177" s="180" t="s">
        <v>527</v>
      </c>
      <c r="L177" s="180"/>
      <c r="M177" s="195"/>
    </row>
    <row r="178" spans="1:13" s="8" customFormat="1" ht="18" customHeight="1">
      <c r="A178" s="250"/>
      <c r="B178" s="200"/>
      <c r="C178" s="17" t="s">
        <v>12</v>
      </c>
      <c r="D178" s="18">
        <f>D183</f>
        <v>26163.599999999999</v>
      </c>
      <c r="E178" s="18">
        <f t="shared" ref="E178:F179" si="40">E183</f>
        <v>0</v>
      </c>
      <c r="F178" s="18">
        <f t="shared" si="40"/>
        <v>0</v>
      </c>
      <c r="G178" s="18">
        <v>0</v>
      </c>
      <c r="H178" s="234"/>
      <c r="I178" s="171" t="s">
        <v>13</v>
      </c>
      <c r="J178" s="172">
        <v>0</v>
      </c>
      <c r="K178" s="181"/>
      <c r="L178" s="181"/>
      <c r="M178" s="195"/>
    </row>
    <row r="179" spans="1:13" s="8" customFormat="1" ht="18" customHeight="1">
      <c r="A179" s="250"/>
      <c r="B179" s="200"/>
      <c r="C179" s="17" t="s">
        <v>14</v>
      </c>
      <c r="D179" s="18">
        <f>D184</f>
        <v>18576.099999999999</v>
      </c>
      <c r="E179" s="18">
        <f t="shared" si="40"/>
        <v>0</v>
      </c>
      <c r="F179" s="18">
        <f t="shared" si="40"/>
        <v>0</v>
      </c>
      <c r="G179" s="18">
        <v>0</v>
      </c>
      <c r="H179" s="234"/>
      <c r="I179" s="171" t="s">
        <v>15</v>
      </c>
      <c r="J179" s="172">
        <v>0</v>
      </c>
      <c r="K179" s="181"/>
      <c r="L179" s="181"/>
      <c r="M179" s="195"/>
    </row>
    <row r="180" spans="1:13" s="8" customFormat="1" ht="18" customHeight="1">
      <c r="A180" s="250"/>
      <c r="B180" s="200"/>
      <c r="C180" s="17" t="s">
        <v>16</v>
      </c>
      <c r="D180" s="18">
        <f t="shared" ref="D180:F181" si="41">D185</f>
        <v>1337</v>
      </c>
      <c r="E180" s="18">
        <f t="shared" si="41"/>
        <v>0</v>
      </c>
      <c r="F180" s="18">
        <f t="shared" si="41"/>
        <v>0</v>
      </c>
      <c r="G180" s="18">
        <v>0</v>
      </c>
      <c r="H180" s="234"/>
      <c r="I180" s="171" t="s">
        <v>17</v>
      </c>
      <c r="J180" s="172">
        <v>1</v>
      </c>
      <c r="K180" s="181"/>
      <c r="L180" s="181"/>
      <c r="M180" s="195"/>
    </row>
    <row r="181" spans="1:13" s="8" customFormat="1" ht="18" customHeight="1">
      <c r="A181" s="251"/>
      <c r="B181" s="201"/>
      <c r="C181" s="17" t="s">
        <v>18</v>
      </c>
      <c r="D181" s="18">
        <f t="shared" si="41"/>
        <v>0</v>
      </c>
      <c r="E181" s="18">
        <f t="shared" si="41"/>
        <v>0</v>
      </c>
      <c r="F181" s="18">
        <f t="shared" si="41"/>
        <v>0</v>
      </c>
      <c r="G181" s="18">
        <v>0</v>
      </c>
      <c r="H181" s="235"/>
      <c r="I181" s="171" t="s">
        <v>19</v>
      </c>
      <c r="J181" s="172">
        <f>(J178+(0.5*J179))/J177%</f>
        <v>0</v>
      </c>
      <c r="K181" s="182"/>
      <c r="L181" s="181"/>
      <c r="M181" s="195"/>
    </row>
    <row r="182" spans="1:13" s="8" customFormat="1" ht="18" customHeight="1">
      <c r="A182" s="196" t="s">
        <v>528</v>
      </c>
      <c r="B182" s="199" t="s">
        <v>529</v>
      </c>
      <c r="C182" s="14" t="s">
        <v>10</v>
      </c>
      <c r="D182" s="21">
        <f>SUM(D183:D186)</f>
        <v>46076.7</v>
      </c>
      <c r="E182" s="21">
        <f>SUM(E183:E186)</f>
        <v>0</v>
      </c>
      <c r="F182" s="21">
        <f>SUM(F183:F186)</f>
        <v>0</v>
      </c>
      <c r="G182" s="18">
        <v>0</v>
      </c>
      <c r="H182" s="180" t="s">
        <v>530</v>
      </c>
      <c r="I182" s="180" t="s">
        <v>531</v>
      </c>
      <c r="J182" s="180" t="s">
        <v>165</v>
      </c>
      <c r="K182" s="180" t="s">
        <v>527</v>
      </c>
      <c r="L182" s="184" t="s">
        <v>532</v>
      </c>
      <c r="M182" s="204">
        <v>827</v>
      </c>
    </row>
    <row r="183" spans="1:13" s="8" customFormat="1" ht="18" customHeight="1">
      <c r="A183" s="197"/>
      <c r="B183" s="200"/>
      <c r="C183" s="17" t="s">
        <v>12</v>
      </c>
      <c r="D183" s="18">
        <v>26163.599999999999</v>
      </c>
      <c r="E183" s="18">
        <v>0</v>
      </c>
      <c r="F183" s="18">
        <v>0</v>
      </c>
      <c r="G183" s="18">
        <v>0</v>
      </c>
      <c r="H183" s="202"/>
      <c r="I183" s="181"/>
      <c r="J183" s="181"/>
      <c r="K183" s="181"/>
      <c r="L183" s="184"/>
      <c r="M183" s="205"/>
    </row>
    <row r="184" spans="1:13" s="8" customFormat="1" ht="18" customHeight="1">
      <c r="A184" s="197"/>
      <c r="B184" s="200"/>
      <c r="C184" s="17" t="s">
        <v>14</v>
      </c>
      <c r="D184" s="18">
        <v>18576.099999999999</v>
      </c>
      <c r="E184" s="18">
        <f t="shared" ref="E184:F184" si="42">E189</f>
        <v>0</v>
      </c>
      <c r="F184" s="18">
        <f t="shared" si="42"/>
        <v>0</v>
      </c>
      <c r="G184" s="18">
        <v>0</v>
      </c>
      <c r="H184" s="202"/>
      <c r="I184" s="181"/>
      <c r="J184" s="181"/>
      <c r="K184" s="181"/>
      <c r="L184" s="184"/>
      <c r="M184" s="205"/>
    </row>
    <row r="185" spans="1:13" s="8" customFormat="1" ht="18" customHeight="1">
      <c r="A185" s="197"/>
      <c r="B185" s="200"/>
      <c r="C185" s="17" t="s">
        <v>16</v>
      </c>
      <c r="D185" s="18">
        <v>1337</v>
      </c>
      <c r="E185" s="18">
        <v>0</v>
      </c>
      <c r="F185" s="18">
        <v>0</v>
      </c>
      <c r="G185" s="18">
        <v>0</v>
      </c>
      <c r="H185" s="202"/>
      <c r="I185" s="181"/>
      <c r="J185" s="181"/>
      <c r="K185" s="181"/>
      <c r="L185" s="184"/>
      <c r="M185" s="205"/>
    </row>
    <row r="186" spans="1:13" s="8" customFormat="1" ht="235.5" customHeight="1">
      <c r="A186" s="198"/>
      <c r="B186" s="201"/>
      <c r="C186" s="17" t="s">
        <v>18</v>
      </c>
      <c r="D186" s="18">
        <f t="shared" ref="D186:F186" si="43">D191</f>
        <v>0</v>
      </c>
      <c r="E186" s="18">
        <f t="shared" si="43"/>
        <v>0</v>
      </c>
      <c r="F186" s="18">
        <f t="shared" si="43"/>
        <v>0</v>
      </c>
      <c r="G186" s="18">
        <v>0</v>
      </c>
      <c r="H186" s="203"/>
      <c r="I186" s="182"/>
      <c r="J186" s="182"/>
      <c r="K186" s="182"/>
      <c r="L186" s="184"/>
      <c r="M186" s="206"/>
    </row>
    <row r="187" spans="1:13" s="8" customFormat="1" ht="41.25" customHeight="1">
      <c r="A187" s="180" t="s">
        <v>101</v>
      </c>
      <c r="B187" s="186" t="s">
        <v>102</v>
      </c>
      <c r="C187" s="14" t="s">
        <v>10</v>
      </c>
      <c r="D187" s="21">
        <f>SUM(D188:D191)</f>
        <v>0</v>
      </c>
      <c r="E187" s="21">
        <f>SUM(E188:E191)</f>
        <v>0</v>
      </c>
      <c r="F187" s="21">
        <f>SUM(F188:F191)</f>
        <v>0</v>
      </c>
      <c r="G187" s="18">
        <v>0</v>
      </c>
      <c r="H187" s="180"/>
      <c r="I187" s="171" t="s">
        <v>11</v>
      </c>
      <c r="J187" s="172">
        <f>J188+J189+J190</f>
        <v>1</v>
      </c>
      <c r="K187" s="180" t="s">
        <v>533</v>
      </c>
      <c r="L187" s="180"/>
      <c r="M187" s="180"/>
    </row>
    <row r="188" spans="1:13" s="8" customFormat="1" ht="21" customHeight="1">
      <c r="A188" s="181"/>
      <c r="B188" s="187"/>
      <c r="C188" s="17" t="s">
        <v>12</v>
      </c>
      <c r="D188" s="18">
        <v>0</v>
      </c>
      <c r="E188" s="18">
        <v>0</v>
      </c>
      <c r="F188" s="18">
        <v>0</v>
      </c>
      <c r="G188" s="18">
        <v>0</v>
      </c>
      <c r="H188" s="181"/>
      <c r="I188" s="171" t="s">
        <v>13</v>
      </c>
      <c r="J188" s="172">
        <v>0</v>
      </c>
      <c r="K188" s="181"/>
      <c r="L188" s="181"/>
      <c r="M188" s="181"/>
    </row>
    <row r="189" spans="1:13" s="8" customFormat="1" ht="21" customHeight="1">
      <c r="A189" s="181"/>
      <c r="B189" s="187"/>
      <c r="C189" s="17" t="s">
        <v>14</v>
      </c>
      <c r="D189" s="18">
        <v>0</v>
      </c>
      <c r="E189" s="18">
        <v>0</v>
      </c>
      <c r="F189" s="18">
        <v>0</v>
      </c>
      <c r="G189" s="18">
        <v>0</v>
      </c>
      <c r="H189" s="181"/>
      <c r="I189" s="171" t="s">
        <v>15</v>
      </c>
      <c r="J189" s="172">
        <v>0</v>
      </c>
      <c r="K189" s="181"/>
      <c r="L189" s="181"/>
      <c r="M189" s="181"/>
    </row>
    <row r="190" spans="1:13" s="8" customFormat="1" ht="21" customHeight="1">
      <c r="A190" s="181"/>
      <c r="B190" s="187"/>
      <c r="C190" s="17" t="s">
        <v>16</v>
      </c>
      <c r="D190" s="18">
        <v>0</v>
      </c>
      <c r="E190" s="18">
        <v>0</v>
      </c>
      <c r="F190" s="18">
        <v>0</v>
      </c>
      <c r="G190" s="18">
        <v>0</v>
      </c>
      <c r="H190" s="181"/>
      <c r="I190" s="171" t="s">
        <v>17</v>
      </c>
      <c r="J190" s="172">
        <v>1</v>
      </c>
      <c r="K190" s="181"/>
      <c r="L190" s="181"/>
      <c r="M190" s="181"/>
    </row>
    <row r="191" spans="1:13" s="8" customFormat="1" ht="21" customHeight="1">
      <c r="A191" s="182"/>
      <c r="B191" s="188"/>
      <c r="C191" s="17" t="s">
        <v>18</v>
      </c>
      <c r="D191" s="18">
        <v>0</v>
      </c>
      <c r="E191" s="18">
        <v>0</v>
      </c>
      <c r="F191" s="18">
        <v>0</v>
      </c>
      <c r="G191" s="18">
        <v>0</v>
      </c>
      <c r="H191" s="182"/>
      <c r="I191" s="171" t="s">
        <v>19</v>
      </c>
      <c r="J191" s="172">
        <f>(J188+(0.5*J189))/J187%</f>
        <v>0</v>
      </c>
      <c r="K191" s="182"/>
      <c r="L191" s="182"/>
      <c r="M191" s="182"/>
    </row>
    <row r="192" spans="1:13" s="8" customFormat="1" ht="21.75" customHeight="1">
      <c r="A192" s="192" t="s">
        <v>103</v>
      </c>
      <c r="B192" s="186" t="s">
        <v>104</v>
      </c>
      <c r="C192" s="14" t="s">
        <v>10</v>
      </c>
      <c r="D192" s="21">
        <f>SUM(D193:D196)</f>
        <v>0</v>
      </c>
      <c r="E192" s="21">
        <f>SUM(E193:E196)</f>
        <v>0</v>
      </c>
      <c r="F192" s="21">
        <f>SUM(F193:F196)</f>
        <v>0</v>
      </c>
      <c r="G192" s="18">
        <v>0</v>
      </c>
      <c r="H192" s="180" t="s">
        <v>105</v>
      </c>
      <c r="I192" s="180" t="s">
        <v>535</v>
      </c>
      <c r="J192" s="180" t="s">
        <v>165</v>
      </c>
      <c r="K192" s="180" t="s">
        <v>533</v>
      </c>
      <c r="L192" s="180"/>
      <c r="M192" s="180">
        <v>833</v>
      </c>
    </row>
    <row r="193" spans="1:13" s="8" customFormat="1" ht="18" customHeight="1">
      <c r="A193" s="193"/>
      <c r="B193" s="187"/>
      <c r="C193" s="17" t="s">
        <v>12</v>
      </c>
      <c r="D193" s="18">
        <v>0</v>
      </c>
      <c r="E193" s="18">
        <v>0</v>
      </c>
      <c r="F193" s="18">
        <v>0</v>
      </c>
      <c r="G193" s="18">
        <v>0</v>
      </c>
      <c r="H193" s="181"/>
      <c r="I193" s="181"/>
      <c r="J193" s="181"/>
      <c r="K193" s="181"/>
      <c r="L193" s="181"/>
      <c r="M193" s="181"/>
    </row>
    <row r="194" spans="1:13" s="8" customFormat="1" ht="18" customHeight="1">
      <c r="A194" s="193"/>
      <c r="B194" s="187"/>
      <c r="C194" s="17" t="s">
        <v>14</v>
      </c>
      <c r="D194" s="18">
        <v>0</v>
      </c>
      <c r="E194" s="18">
        <v>0</v>
      </c>
      <c r="F194" s="18">
        <v>0</v>
      </c>
      <c r="G194" s="18">
        <v>0</v>
      </c>
      <c r="H194" s="181"/>
      <c r="I194" s="181"/>
      <c r="J194" s="181"/>
      <c r="K194" s="181"/>
      <c r="L194" s="181"/>
      <c r="M194" s="181"/>
    </row>
    <row r="195" spans="1:13" s="8" customFormat="1" ht="18" customHeight="1">
      <c r="A195" s="193"/>
      <c r="B195" s="187"/>
      <c r="C195" s="17" t="s">
        <v>16</v>
      </c>
      <c r="D195" s="18">
        <v>0</v>
      </c>
      <c r="E195" s="18">
        <v>0</v>
      </c>
      <c r="F195" s="18">
        <v>0</v>
      </c>
      <c r="G195" s="18">
        <v>0</v>
      </c>
      <c r="H195" s="181"/>
      <c r="I195" s="181"/>
      <c r="J195" s="181"/>
      <c r="K195" s="181"/>
      <c r="L195" s="181"/>
      <c r="M195" s="181"/>
    </row>
    <row r="196" spans="1:13" s="8" customFormat="1" ht="42" customHeight="1">
      <c r="A196" s="194"/>
      <c r="B196" s="188"/>
      <c r="C196" s="17" t="s">
        <v>18</v>
      </c>
      <c r="D196" s="18">
        <v>0</v>
      </c>
      <c r="E196" s="18">
        <v>0</v>
      </c>
      <c r="F196" s="18">
        <v>0</v>
      </c>
      <c r="G196" s="18">
        <v>0</v>
      </c>
      <c r="H196" s="182"/>
      <c r="I196" s="182"/>
      <c r="J196" s="182"/>
      <c r="K196" s="182"/>
      <c r="L196" s="182"/>
      <c r="M196" s="182"/>
    </row>
    <row r="197" spans="1:13" s="321" customFormat="1" ht="27" customHeight="1">
      <c r="A197" s="313" t="s">
        <v>106</v>
      </c>
      <c r="B197" s="314" t="s">
        <v>107</v>
      </c>
      <c r="C197" s="315" t="s">
        <v>10</v>
      </c>
      <c r="D197" s="316">
        <f>SUM(D198:D201)</f>
        <v>173100.152</v>
      </c>
      <c r="E197" s="316">
        <f>SUM(E198:E201)</f>
        <v>74027.171999999991</v>
      </c>
      <c r="F197" s="316">
        <f>SUM(F198:F201)</f>
        <v>65637.547999999995</v>
      </c>
      <c r="G197" s="317">
        <f>F197/D197*100</f>
        <v>37.918827477401635</v>
      </c>
      <c r="H197" s="218"/>
      <c r="I197" s="318" t="s">
        <v>11</v>
      </c>
      <c r="J197" s="318">
        <v>15</v>
      </c>
      <c r="K197" s="319" t="s">
        <v>21</v>
      </c>
      <c r="L197" s="320"/>
      <c r="M197" s="320">
        <v>826</v>
      </c>
    </row>
    <row r="198" spans="1:13" s="321" customFormat="1" ht="22.5" customHeight="1">
      <c r="A198" s="322"/>
      <c r="B198" s="322"/>
      <c r="C198" s="323" t="s">
        <v>12</v>
      </c>
      <c r="D198" s="324">
        <f t="shared" ref="D198:F201" si="44">D203+D238+D263+D278</f>
        <v>173100.152</v>
      </c>
      <c r="E198" s="324">
        <f t="shared" si="44"/>
        <v>74027.171999999991</v>
      </c>
      <c r="F198" s="324">
        <f t="shared" si="44"/>
        <v>65637.547999999995</v>
      </c>
      <c r="G198" s="317">
        <f>F198/D198*100</f>
        <v>37.918827477401635</v>
      </c>
      <c r="H198" s="322"/>
      <c r="I198" s="318" t="s">
        <v>13</v>
      </c>
      <c r="J198" s="318">
        <v>0</v>
      </c>
      <c r="K198" s="325"/>
      <c r="L198" s="326"/>
      <c r="M198" s="326"/>
    </row>
    <row r="199" spans="1:13" s="321" customFormat="1" ht="15" customHeight="1">
      <c r="A199" s="322"/>
      <c r="B199" s="322"/>
      <c r="C199" s="323" t="s">
        <v>14</v>
      </c>
      <c r="D199" s="327">
        <f t="shared" si="44"/>
        <v>0</v>
      </c>
      <c r="E199" s="327">
        <f t="shared" si="44"/>
        <v>0</v>
      </c>
      <c r="F199" s="327">
        <f t="shared" si="44"/>
        <v>0</v>
      </c>
      <c r="G199" s="328">
        <v>0</v>
      </c>
      <c r="H199" s="322"/>
      <c r="I199" s="318" t="s">
        <v>15</v>
      </c>
      <c r="J199" s="318">
        <v>15</v>
      </c>
      <c r="K199" s="325"/>
      <c r="L199" s="326"/>
      <c r="M199" s="326"/>
    </row>
    <row r="200" spans="1:13" s="321" customFormat="1" ht="15" customHeight="1">
      <c r="A200" s="322"/>
      <c r="B200" s="322"/>
      <c r="C200" s="323" t="s">
        <v>16</v>
      </c>
      <c r="D200" s="327">
        <f t="shared" si="44"/>
        <v>0</v>
      </c>
      <c r="E200" s="327">
        <f t="shared" si="44"/>
        <v>0</v>
      </c>
      <c r="F200" s="327">
        <f t="shared" si="44"/>
        <v>0</v>
      </c>
      <c r="G200" s="328">
        <v>0</v>
      </c>
      <c r="H200" s="322"/>
      <c r="I200" s="318" t="s">
        <v>17</v>
      </c>
      <c r="J200" s="318">
        <v>0</v>
      </c>
      <c r="K200" s="325"/>
      <c r="L200" s="326"/>
      <c r="M200" s="326"/>
    </row>
    <row r="201" spans="1:13" s="321" customFormat="1" ht="26.25" customHeight="1">
      <c r="A201" s="329"/>
      <c r="B201" s="329"/>
      <c r="C201" s="323" t="s">
        <v>18</v>
      </c>
      <c r="D201" s="327">
        <f t="shared" si="44"/>
        <v>0</v>
      </c>
      <c r="E201" s="327">
        <f t="shared" si="44"/>
        <v>0</v>
      </c>
      <c r="F201" s="327">
        <f t="shared" si="44"/>
        <v>0</v>
      </c>
      <c r="G201" s="328">
        <v>0</v>
      </c>
      <c r="H201" s="329"/>
      <c r="I201" s="318" t="s">
        <v>19</v>
      </c>
      <c r="J201" s="330">
        <f>(J198+0.5*J199)/J197</f>
        <v>0.5</v>
      </c>
      <c r="K201" s="331"/>
      <c r="L201" s="326"/>
      <c r="M201" s="326"/>
    </row>
    <row r="202" spans="1:13" s="321" customFormat="1" ht="30" customHeight="1">
      <c r="A202" s="332" t="s">
        <v>108</v>
      </c>
      <c r="B202" s="333" t="s">
        <v>585</v>
      </c>
      <c r="C202" s="315" t="s">
        <v>10</v>
      </c>
      <c r="D202" s="131">
        <f>SUM(D203:D206)</f>
        <v>0</v>
      </c>
      <c r="E202" s="131">
        <f>SUM(E203:E206)</f>
        <v>0</v>
      </c>
      <c r="F202" s="131">
        <f>SUM(F203:F206)</f>
        <v>0</v>
      </c>
      <c r="G202" s="328">
        <v>0</v>
      </c>
      <c r="H202" s="319"/>
      <c r="I202" s="334" t="s">
        <v>11</v>
      </c>
      <c r="J202" s="334">
        <v>6</v>
      </c>
      <c r="K202" s="319" t="s">
        <v>21</v>
      </c>
      <c r="L202" s="320"/>
      <c r="M202" s="218">
        <v>826</v>
      </c>
    </row>
    <row r="203" spans="1:13" s="321" customFormat="1" ht="15" customHeight="1">
      <c r="A203" s="335"/>
      <c r="B203" s="336"/>
      <c r="C203" s="323" t="s">
        <v>12</v>
      </c>
      <c r="D203" s="327">
        <f t="shared" ref="D203:F206" si="45">D208+D213+D218+D223+D228+D233</f>
        <v>0</v>
      </c>
      <c r="E203" s="327">
        <f t="shared" si="45"/>
        <v>0</v>
      </c>
      <c r="F203" s="327">
        <f t="shared" si="45"/>
        <v>0</v>
      </c>
      <c r="G203" s="328">
        <v>0</v>
      </c>
      <c r="H203" s="322"/>
      <c r="I203" s="334" t="s">
        <v>13</v>
      </c>
      <c r="J203" s="334">
        <v>0</v>
      </c>
      <c r="K203" s="325"/>
      <c r="L203" s="326"/>
      <c r="M203" s="219"/>
    </row>
    <row r="204" spans="1:13" s="321" customFormat="1" ht="15" customHeight="1">
      <c r="A204" s="335"/>
      <c r="B204" s="336"/>
      <c r="C204" s="323" t="s">
        <v>14</v>
      </c>
      <c r="D204" s="327">
        <f t="shared" si="45"/>
        <v>0</v>
      </c>
      <c r="E204" s="327">
        <f t="shared" si="45"/>
        <v>0</v>
      </c>
      <c r="F204" s="327">
        <f t="shared" si="45"/>
        <v>0</v>
      </c>
      <c r="G204" s="328">
        <v>0</v>
      </c>
      <c r="H204" s="322"/>
      <c r="I204" s="334" t="s">
        <v>15</v>
      </c>
      <c r="J204" s="334">
        <v>6</v>
      </c>
      <c r="K204" s="325"/>
      <c r="L204" s="326"/>
      <c r="M204" s="219"/>
    </row>
    <row r="205" spans="1:13" s="321" customFormat="1" ht="21" customHeight="1">
      <c r="A205" s="335"/>
      <c r="B205" s="336"/>
      <c r="C205" s="323" t="s">
        <v>16</v>
      </c>
      <c r="D205" s="327">
        <f t="shared" si="45"/>
        <v>0</v>
      </c>
      <c r="E205" s="327">
        <f t="shared" si="45"/>
        <v>0</v>
      </c>
      <c r="F205" s="327">
        <f t="shared" si="45"/>
        <v>0</v>
      </c>
      <c r="G205" s="328">
        <v>0</v>
      </c>
      <c r="H205" s="322"/>
      <c r="I205" s="334" t="s">
        <v>17</v>
      </c>
      <c r="J205" s="334">
        <v>0</v>
      </c>
      <c r="K205" s="325"/>
      <c r="L205" s="326"/>
      <c r="M205" s="219"/>
    </row>
    <row r="206" spans="1:13" s="321" customFormat="1" ht="15" customHeight="1">
      <c r="A206" s="337"/>
      <c r="B206" s="338"/>
      <c r="C206" s="323" t="s">
        <v>18</v>
      </c>
      <c r="D206" s="327">
        <f t="shared" si="45"/>
        <v>0</v>
      </c>
      <c r="E206" s="327">
        <f t="shared" si="45"/>
        <v>0</v>
      </c>
      <c r="F206" s="327">
        <f t="shared" si="45"/>
        <v>0</v>
      </c>
      <c r="G206" s="328">
        <v>0</v>
      </c>
      <c r="H206" s="329"/>
      <c r="I206" s="334" t="s">
        <v>19</v>
      </c>
      <c r="J206" s="339">
        <f>(J203+0.5*J204)/J202</f>
        <v>0.5</v>
      </c>
      <c r="K206" s="331"/>
      <c r="L206" s="326"/>
      <c r="M206" s="220"/>
    </row>
    <row r="207" spans="1:13" s="321" customFormat="1" ht="37.5" customHeight="1">
      <c r="A207" s="332" t="s">
        <v>109</v>
      </c>
      <c r="B207" s="340" t="s">
        <v>110</v>
      </c>
      <c r="C207" s="315" t="s">
        <v>10</v>
      </c>
      <c r="D207" s="131">
        <f>SUM(D208:D211)</f>
        <v>0</v>
      </c>
      <c r="E207" s="131">
        <f t="shared" ref="E207:G207" si="46">SUM(E208:E211)</f>
        <v>0</v>
      </c>
      <c r="F207" s="131">
        <f t="shared" si="46"/>
        <v>0</v>
      </c>
      <c r="G207" s="341">
        <f t="shared" si="46"/>
        <v>0</v>
      </c>
      <c r="H207" s="342" t="s">
        <v>111</v>
      </c>
      <c r="I207" s="343" t="s">
        <v>586</v>
      </c>
      <c r="J207" s="320" t="s">
        <v>29</v>
      </c>
      <c r="K207" s="319" t="s">
        <v>21</v>
      </c>
      <c r="L207" s="320"/>
      <c r="M207" s="320">
        <v>826</v>
      </c>
    </row>
    <row r="208" spans="1:13" s="321" customFormat="1" ht="35.25" customHeight="1">
      <c r="A208" s="335"/>
      <c r="B208" s="344"/>
      <c r="C208" s="323" t="s">
        <v>12</v>
      </c>
      <c r="D208" s="327">
        <v>0</v>
      </c>
      <c r="E208" s="327">
        <v>0</v>
      </c>
      <c r="F208" s="327">
        <v>0</v>
      </c>
      <c r="G208" s="345">
        <v>0</v>
      </c>
      <c r="H208" s="346"/>
      <c r="I208" s="347"/>
      <c r="J208" s="320"/>
      <c r="K208" s="325"/>
      <c r="L208" s="326"/>
      <c r="M208" s="326"/>
    </row>
    <row r="209" spans="1:13" s="321" customFormat="1" ht="29.25" customHeight="1">
      <c r="A209" s="335"/>
      <c r="B209" s="344"/>
      <c r="C209" s="323" t="s">
        <v>14</v>
      </c>
      <c r="D209" s="327">
        <v>0</v>
      </c>
      <c r="E209" s="327">
        <v>0</v>
      </c>
      <c r="F209" s="327">
        <v>0</v>
      </c>
      <c r="G209" s="345">
        <v>0</v>
      </c>
      <c r="H209" s="346"/>
      <c r="I209" s="347"/>
      <c r="J209" s="320"/>
      <c r="K209" s="325"/>
      <c r="L209" s="326"/>
      <c r="M209" s="326"/>
    </row>
    <row r="210" spans="1:13" s="321" customFormat="1" ht="285.75" customHeight="1">
      <c r="A210" s="335"/>
      <c r="B210" s="344"/>
      <c r="C210" s="323" t="s">
        <v>16</v>
      </c>
      <c r="D210" s="327">
        <v>0</v>
      </c>
      <c r="E210" s="327">
        <v>0</v>
      </c>
      <c r="F210" s="327">
        <v>0</v>
      </c>
      <c r="G210" s="345">
        <v>0</v>
      </c>
      <c r="H210" s="346"/>
      <c r="I210" s="347"/>
      <c r="J210" s="320"/>
      <c r="K210" s="325"/>
      <c r="L210" s="326"/>
      <c r="M210" s="326"/>
    </row>
    <row r="211" spans="1:13" s="321" customFormat="1" ht="79.5" hidden="1" customHeight="1">
      <c r="A211" s="337"/>
      <c r="B211" s="348"/>
      <c r="C211" s="323" t="s">
        <v>18</v>
      </c>
      <c r="D211" s="327">
        <v>0</v>
      </c>
      <c r="E211" s="327">
        <v>0</v>
      </c>
      <c r="F211" s="327">
        <v>0</v>
      </c>
      <c r="G211" s="345">
        <v>0</v>
      </c>
      <c r="H211" s="349"/>
      <c r="I211" s="350"/>
      <c r="J211" s="320"/>
      <c r="K211" s="331"/>
      <c r="L211" s="326"/>
      <c r="M211" s="326"/>
    </row>
    <row r="212" spans="1:13" s="321" customFormat="1" ht="20.25" customHeight="1">
      <c r="A212" s="332" t="s">
        <v>112</v>
      </c>
      <c r="B212" s="340" t="s">
        <v>113</v>
      </c>
      <c r="C212" s="315" t="s">
        <v>10</v>
      </c>
      <c r="D212" s="131">
        <f>SUM(D213:D216)</f>
        <v>0</v>
      </c>
      <c r="E212" s="131">
        <f t="shared" ref="E212:G212" si="47">SUM(E213:E216)</f>
        <v>0</v>
      </c>
      <c r="F212" s="131">
        <f t="shared" si="47"/>
        <v>0</v>
      </c>
      <c r="G212" s="341">
        <f t="shared" si="47"/>
        <v>0</v>
      </c>
      <c r="H212" s="351" t="s">
        <v>114</v>
      </c>
      <c r="I212" s="218" t="s">
        <v>587</v>
      </c>
      <c r="J212" s="320" t="s">
        <v>29</v>
      </c>
      <c r="K212" s="319" t="s">
        <v>21</v>
      </c>
      <c r="L212" s="352"/>
      <c r="M212" s="320">
        <v>826</v>
      </c>
    </row>
    <row r="213" spans="1:13" s="321" customFormat="1" ht="15" customHeight="1">
      <c r="A213" s="335"/>
      <c r="B213" s="344"/>
      <c r="C213" s="323" t="s">
        <v>12</v>
      </c>
      <c r="D213" s="327">
        <v>0</v>
      </c>
      <c r="E213" s="327">
        <v>0</v>
      </c>
      <c r="F213" s="327">
        <v>0</v>
      </c>
      <c r="G213" s="345">
        <v>0</v>
      </c>
      <c r="H213" s="346"/>
      <c r="I213" s="219"/>
      <c r="J213" s="320"/>
      <c r="K213" s="325"/>
      <c r="L213" s="326"/>
      <c r="M213" s="326"/>
    </row>
    <row r="214" spans="1:13" s="321" customFormat="1" ht="15" customHeight="1">
      <c r="A214" s="335"/>
      <c r="B214" s="344"/>
      <c r="C214" s="323" t="s">
        <v>14</v>
      </c>
      <c r="D214" s="327">
        <v>0</v>
      </c>
      <c r="E214" s="327">
        <v>0</v>
      </c>
      <c r="F214" s="327">
        <v>0</v>
      </c>
      <c r="G214" s="345">
        <v>0</v>
      </c>
      <c r="H214" s="346"/>
      <c r="I214" s="219"/>
      <c r="J214" s="320"/>
      <c r="K214" s="325"/>
      <c r="L214" s="326"/>
      <c r="M214" s="326"/>
    </row>
    <row r="215" spans="1:13" s="321" customFormat="1" ht="19.5" customHeight="1">
      <c r="A215" s="335"/>
      <c r="B215" s="344"/>
      <c r="C215" s="323" t="s">
        <v>16</v>
      </c>
      <c r="D215" s="327">
        <v>0</v>
      </c>
      <c r="E215" s="327">
        <v>0</v>
      </c>
      <c r="F215" s="327">
        <v>0</v>
      </c>
      <c r="G215" s="345">
        <v>0</v>
      </c>
      <c r="H215" s="346"/>
      <c r="I215" s="219"/>
      <c r="J215" s="320"/>
      <c r="K215" s="325"/>
      <c r="L215" s="326"/>
      <c r="M215" s="326"/>
    </row>
    <row r="216" spans="1:13" s="321" customFormat="1" ht="19.5" customHeight="1">
      <c r="A216" s="337"/>
      <c r="B216" s="348"/>
      <c r="C216" s="323" t="s">
        <v>18</v>
      </c>
      <c r="D216" s="327">
        <v>0</v>
      </c>
      <c r="E216" s="327">
        <v>0</v>
      </c>
      <c r="F216" s="327">
        <v>0</v>
      </c>
      <c r="G216" s="345">
        <v>0</v>
      </c>
      <c r="H216" s="349"/>
      <c r="I216" s="220"/>
      <c r="J216" s="320"/>
      <c r="K216" s="331"/>
      <c r="L216" s="326"/>
      <c r="M216" s="326"/>
    </row>
    <row r="217" spans="1:13" s="321" customFormat="1" ht="21" customHeight="1">
      <c r="A217" s="332" t="s">
        <v>115</v>
      </c>
      <c r="B217" s="340" t="s">
        <v>116</v>
      </c>
      <c r="C217" s="315" t="s">
        <v>10</v>
      </c>
      <c r="D217" s="131">
        <f>SUM(D218:D221)</f>
        <v>0</v>
      </c>
      <c r="E217" s="327">
        <v>0</v>
      </c>
      <c r="F217" s="327">
        <v>0</v>
      </c>
      <c r="G217" s="345">
        <v>0</v>
      </c>
      <c r="H217" s="351" t="s">
        <v>117</v>
      </c>
      <c r="I217" s="218" t="s">
        <v>588</v>
      </c>
      <c r="J217" s="320" t="s">
        <v>29</v>
      </c>
      <c r="K217" s="319" t="s">
        <v>21</v>
      </c>
      <c r="L217" s="320"/>
      <c r="M217" s="320">
        <v>826</v>
      </c>
    </row>
    <row r="218" spans="1:13" s="321" customFormat="1" ht="15" customHeight="1">
      <c r="A218" s="335"/>
      <c r="B218" s="344"/>
      <c r="C218" s="323" t="s">
        <v>12</v>
      </c>
      <c r="D218" s="327">
        <v>0</v>
      </c>
      <c r="E218" s="327">
        <v>0</v>
      </c>
      <c r="F218" s="327">
        <v>0</v>
      </c>
      <c r="G218" s="345">
        <v>0</v>
      </c>
      <c r="H218" s="346"/>
      <c r="I218" s="219"/>
      <c r="J218" s="320"/>
      <c r="K218" s="325"/>
      <c r="L218" s="326"/>
      <c r="M218" s="326"/>
    </row>
    <row r="219" spans="1:13" s="321" customFormat="1" ht="15" customHeight="1">
      <c r="A219" s="335"/>
      <c r="B219" s="344"/>
      <c r="C219" s="323" t="s">
        <v>14</v>
      </c>
      <c r="D219" s="327">
        <v>0</v>
      </c>
      <c r="E219" s="327">
        <v>0</v>
      </c>
      <c r="F219" s="327">
        <v>0</v>
      </c>
      <c r="G219" s="345">
        <v>0</v>
      </c>
      <c r="H219" s="346"/>
      <c r="I219" s="219"/>
      <c r="J219" s="320"/>
      <c r="K219" s="325"/>
      <c r="L219" s="326"/>
      <c r="M219" s="326"/>
    </row>
    <row r="220" spans="1:13" s="321" customFormat="1" ht="20.25" customHeight="1">
      <c r="A220" s="335"/>
      <c r="B220" s="344"/>
      <c r="C220" s="323" t="s">
        <v>16</v>
      </c>
      <c r="D220" s="327">
        <v>0</v>
      </c>
      <c r="E220" s="327">
        <v>0</v>
      </c>
      <c r="F220" s="327">
        <v>0</v>
      </c>
      <c r="G220" s="345">
        <v>0</v>
      </c>
      <c r="H220" s="346"/>
      <c r="I220" s="219"/>
      <c r="J220" s="320"/>
      <c r="K220" s="325"/>
      <c r="L220" s="326"/>
      <c r="M220" s="326"/>
    </row>
    <row r="221" spans="1:13" s="321" customFormat="1" ht="30" customHeight="1">
      <c r="A221" s="337"/>
      <c r="B221" s="348"/>
      <c r="C221" s="323" t="s">
        <v>18</v>
      </c>
      <c r="D221" s="327">
        <v>0</v>
      </c>
      <c r="E221" s="327">
        <v>0</v>
      </c>
      <c r="F221" s="327">
        <v>0</v>
      </c>
      <c r="G221" s="345">
        <v>0</v>
      </c>
      <c r="H221" s="349"/>
      <c r="I221" s="220"/>
      <c r="J221" s="320"/>
      <c r="K221" s="331"/>
      <c r="L221" s="326"/>
      <c r="M221" s="326"/>
    </row>
    <row r="222" spans="1:13" s="321" customFormat="1" ht="28.5" customHeight="1">
      <c r="A222" s="332" t="s">
        <v>118</v>
      </c>
      <c r="B222" s="353" t="s">
        <v>119</v>
      </c>
      <c r="C222" s="315" t="s">
        <v>10</v>
      </c>
      <c r="D222" s="131">
        <f>SUM(D223:D226)</f>
        <v>0</v>
      </c>
      <c r="E222" s="327">
        <v>0</v>
      </c>
      <c r="F222" s="327">
        <v>0</v>
      </c>
      <c r="G222" s="345">
        <v>0</v>
      </c>
      <c r="H222" s="351" t="s">
        <v>120</v>
      </c>
      <c r="I222" s="218" t="s">
        <v>589</v>
      </c>
      <c r="J222" s="218" t="s">
        <v>29</v>
      </c>
      <c r="K222" s="319" t="s">
        <v>21</v>
      </c>
      <c r="L222" s="320"/>
      <c r="M222" s="320">
        <v>826</v>
      </c>
    </row>
    <row r="223" spans="1:13" s="321" customFormat="1" ht="23.25" customHeight="1">
      <c r="A223" s="335"/>
      <c r="B223" s="354"/>
      <c r="C223" s="323" t="s">
        <v>12</v>
      </c>
      <c r="D223" s="327">
        <v>0</v>
      </c>
      <c r="E223" s="327">
        <v>0</v>
      </c>
      <c r="F223" s="327">
        <v>0</v>
      </c>
      <c r="G223" s="345">
        <v>0</v>
      </c>
      <c r="H223" s="346"/>
      <c r="I223" s="219"/>
      <c r="J223" s="219"/>
      <c r="K223" s="325"/>
      <c r="L223" s="326"/>
      <c r="M223" s="326"/>
    </row>
    <row r="224" spans="1:13" s="321" customFormat="1" ht="25.5" customHeight="1">
      <c r="A224" s="335"/>
      <c r="B224" s="354"/>
      <c r="C224" s="323" t="s">
        <v>14</v>
      </c>
      <c r="D224" s="327">
        <v>0</v>
      </c>
      <c r="E224" s="327">
        <v>0</v>
      </c>
      <c r="F224" s="327">
        <v>0</v>
      </c>
      <c r="G224" s="345">
        <v>0</v>
      </c>
      <c r="H224" s="346"/>
      <c r="I224" s="219"/>
      <c r="J224" s="219"/>
      <c r="K224" s="325"/>
      <c r="L224" s="326"/>
      <c r="M224" s="326"/>
    </row>
    <row r="225" spans="1:13" s="321" customFormat="1" ht="21.75" customHeight="1">
      <c r="A225" s="335"/>
      <c r="B225" s="354"/>
      <c r="C225" s="323" t="s">
        <v>16</v>
      </c>
      <c r="D225" s="327">
        <v>0</v>
      </c>
      <c r="E225" s="327">
        <v>0</v>
      </c>
      <c r="F225" s="327">
        <v>0</v>
      </c>
      <c r="G225" s="345">
        <v>0</v>
      </c>
      <c r="H225" s="346"/>
      <c r="I225" s="219"/>
      <c r="J225" s="219"/>
      <c r="K225" s="325"/>
      <c r="L225" s="326"/>
      <c r="M225" s="326"/>
    </row>
    <row r="226" spans="1:13" s="321" customFormat="1" ht="54.75" customHeight="1">
      <c r="A226" s="337"/>
      <c r="B226" s="355"/>
      <c r="C226" s="323" t="s">
        <v>18</v>
      </c>
      <c r="D226" s="327">
        <v>0</v>
      </c>
      <c r="E226" s="327">
        <v>0</v>
      </c>
      <c r="F226" s="327">
        <v>0</v>
      </c>
      <c r="G226" s="345">
        <v>0</v>
      </c>
      <c r="H226" s="349"/>
      <c r="I226" s="220"/>
      <c r="J226" s="220"/>
      <c r="K226" s="331"/>
      <c r="L226" s="326"/>
      <c r="M226" s="326"/>
    </row>
    <row r="227" spans="1:13" s="321" customFormat="1" ht="30" customHeight="1">
      <c r="A227" s="332" t="s">
        <v>121</v>
      </c>
      <c r="B227" s="353" t="s">
        <v>122</v>
      </c>
      <c r="C227" s="315" t="s">
        <v>10</v>
      </c>
      <c r="D227" s="131">
        <f>SUM(D228:D231)</f>
        <v>0</v>
      </c>
      <c r="E227" s="327">
        <v>0</v>
      </c>
      <c r="F227" s="327">
        <v>0</v>
      </c>
      <c r="G227" s="345">
        <v>0</v>
      </c>
      <c r="H227" s="351" t="s">
        <v>123</v>
      </c>
      <c r="I227" s="218" t="s">
        <v>590</v>
      </c>
      <c r="J227" s="320" t="s">
        <v>29</v>
      </c>
      <c r="K227" s="319" t="s">
        <v>21</v>
      </c>
      <c r="L227" s="320"/>
      <c r="M227" s="320">
        <v>826</v>
      </c>
    </row>
    <row r="228" spans="1:13" s="321" customFormat="1" ht="15" customHeight="1">
      <c r="A228" s="335"/>
      <c r="B228" s="354"/>
      <c r="C228" s="323" t="s">
        <v>12</v>
      </c>
      <c r="D228" s="327">
        <v>0</v>
      </c>
      <c r="E228" s="327">
        <v>0</v>
      </c>
      <c r="F228" s="327">
        <v>0</v>
      </c>
      <c r="G228" s="345">
        <v>0</v>
      </c>
      <c r="H228" s="346"/>
      <c r="I228" s="219"/>
      <c r="J228" s="320"/>
      <c r="K228" s="325"/>
      <c r="L228" s="326"/>
      <c r="M228" s="326"/>
    </row>
    <row r="229" spans="1:13" s="321" customFormat="1" ht="15" customHeight="1">
      <c r="A229" s="335"/>
      <c r="B229" s="354"/>
      <c r="C229" s="323" t="s">
        <v>14</v>
      </c>
      <c r="D229" s="327">
        <v>0</v>
      </c>
      <c r="E229" s="327">
        <v>0</v>
      </c>
      <c r="F229" s="327">
        <v>0</v>
      </c>
      <c r="G229" s="345">
        <v>0</v>
      </c>
      <c r="H229" s="346"/>
      <c r="I229" s="219"/>
      <c r="J229" s="320"/>
      <c r="K229" s="325"/>
      <c r="L229" s="326"/>
      <c r="M229" s="326"/>
    </row>
    <row r="230" spans="1:13" s="321" customFormat="1" ht="15" customHeight="1">
      <c r="A230" s="335"/>
      <c r="B230" s="354"/>
      <c r="C230" s="323" t="s">
        <v>16</v>
      </c>
      <c r="D230" s="327">
        <v>0</v>
      </c>
      <c r="E230" s="327">
        <v>0</v>
      </c>
      <c r="F230" s="327">
        <v>0</v>
      </c>
      <c r="G230" s="345">
        <v>0</v>
      </c>
      <c r="H230" s="346"/>
      <c r="I230" s="219"/>
      <c r="J230" s="320"/>
      <c r="K230" s="325"/>
      <c r="L230" s="326"/>
      <c r="M230" s="326"/>
    </row>
    <row r="231" spans="1:13" s="321" customFormat="1" ht="54" customHeight="1">
      <c r="A231" s="337"/>
      <c r="B231" s="355"/>
      <c r="C231" s="323" t="s">
        <v>18</v>
      </c>
      <c r="D231" s="327">
        <v>0</v>
      </c>
      <c r="E231" s="327">
        <v>0</v>
      </c>
      <c r="F231" s="327">
        <v>0</v>
      </c>
      <c r="G231" s="345">
        <v>0</v>
      </c>
      <c r="H231" s="349"/>
      <c r="I231" s="220"/>
      <c r="J231" s="320"/>
      <c r="K231" s="331"/>
      <c r="L231" s="326"/>
      <c r="M231" s="326"/>
    </row>
    <row r="232" spans="1:13" s="321" customFormat="1" ht="21.75" customHeight="1">
      <c r="A232" s="332" t="s">
        <v>124</v>
      </c>
      <c r="B232" s="353" t="s">
        <v>125</v>
      </c>
      <c r="C232" s="315" t="s">
        <v>10</v>
      </c>
      <c r="D232" s="327">
        <f>SUM(D233:D236)</f>
        <v>0</v>
      </c>
      <c r="E232" s="327">
        <v>0</v>
      </c>
      <c r="F232" s="327">
        <v>0</v>
      </c>
      <c r="G232" s="345">
        <v>0</v>
      </c>
      <c r="H232" s="351" t="s">
        <v>126</v>
      </c>
      <c r="I232" s="218" t="s">
        <v>591</v>
      </c>
      <c r="J232" s="320" t="s">
        <v>29</v>
      </c>
      <c r="K232" s="319" t="s">
        <v>21</v>
      </c>
      <c r="L232" s="320"/>
      <c r="M232" s="320">
        <v>826</v>
      </c>
    </row>
    <row r="233" spans="1:13" s="321" customFormat="1" ht="15" customHeight="1">
      <c r="A233" s="335"/>
      <c r="B233" s="354"/>
      <c r="C233" s="323" t="s">
        <v>12</v>
      </c>
      <c r="D233" s="327">
        <v>0</v>
      </c>
      <c r="E233" s="327">
        <v>0</v>
      </c>
      <c r="F233" s="327">
        <v>0</v>
      </c>
      <c r="G233" s="345">
        <v>0</v>
      </c>
      <c r="H233" s="346"/>
      <c r="I233" s="219"/>
      <c r="J233" s="320"/>
      <c r="K233" s="325"/>
      <c r="L233" s="326"/>
      <c r="M233" s="326"/>
    </row>
    <row r="234" spans="1:13" s="321" customFormat="1" ht="15" customHeight="1">
      <c r="A234" s="335"/>
      <c r="B234" s="354"/>
      <c r="C234" s="323" t="s">
        <v>14</v>
      </c>
      <c r="D234" s="327">
        <v>0</v>
      </c>
      <c r="E234" s="327">
        <v>0</v>
      </c>
      <c r="F234" s="327">
        <v>0</v>
      </c>
      <c r="G234" s="345">
        <v>0</v>
      </c>
      <c r="H234" s="346"/>
      <c r="I234" s="219"/>
      <c r="J234" s="320"/>
      <c r="K234" s="325"/>
      <c r="L234" s="326"/>
      <c r="M234" s="326"/>
    </row>
    <row r="235" spans="1:13" s="321" customFormat="1" ht="18" customHeight="1">
      <c r="A235" s="335"/>
      <c r="B235" s="354"/>
      <c r="C235" s="323" t="s">
        <v>16</v>
      </c>
      <c r="D235" s="327">
        <v>0</v>
      </c>
      <c r="E235" s="327">
        <v>0</v>
      </c>
      <c r="F235" s="327">
        <v>0</v>
      </c>
      <c r="G235" s="345">
        <v>0</v>
      </c>
      <c r="H235" s="346"/>
      <c r="I235" s="219"/>
      <c r="J235" s="320"/>
      <c r="K235" s="325"/>
      <c r="L235" s="326"/>
      <c r="M235" s="326"/>
    </row>
    <row r="236" spans="1:13" s="321" customFormat="1" ht="30" customHeight="1">
      <c r="A236" s="337"/>
      <c r="B236" s="355"/>
      <c r="C236" s="323" t="s">
        <v>18</v>
      </c>
      <c r="D236" s="327">
        <v>0</v>
      </c>
      <c r="E236" s="327">
        <v>0</v>
      </c>
      <c r="F236" s="327">
        <v>0</v>
      </c>
      <c r="G236" s="345">
        <v>0</v>
      </c>
      <c r="H236" s="349"/>
      <c r="I236" s="220"/>
      <c r="J236" s="320"/>
      <c r="K236" s="331"/>
      <c r="L236" s="326"/>
      <c r="M236" s="326"/>
    </row>
    <row r="237" spans="1:13" s="321" customFormat="1" ht="27" customHeight="1">
      <c r="A237" s="332" t="s">
        <v>127</v>
      </c>
      <c r="B237" s="333" t="s">
        <v>128</v>
      </c>
      <c r="C237" s="315" t="s">
        <v>10</v>
      </c>
      <c r="D237" s="131">
        <f>SUM(D238:D241)</f>
        <v>116889.16100000001</v>
      </c>
      <c r="E237" s="131">
        <f t="shared" ref="E237:F237" si="48">SUM(E238:E241)</f>
        <v>57491.506999999998</v>
      </c>
      <c r="F237" s="131">
        <f t="shared" si="48"/>
        <v>49101.882999999994</v>
      </c>
      <c r="G237" s="341">
        <f>F237/D237*100</f>
        <v>42.007216563048125</v>
      </c>
      <c r="H237" s="356"/>
      <c r="I237" s="334" t="s">
        <v>11</v>
      </c>
      <c r="J237" s="334">
        <v>4</v>
      </c>
      <c r="K237" s="319" t="s">
        <v>129</v>
      </c>
      <c r="L237" s="320"/>
      <c r="M237" s="218">
        <v>826</v>
      </c>
    </row>
    <row r="238" spans="1:13" s="321" customFormat="1" ht="21" customHeight="1">
      <c r="A238" s="335"/>
      <c r="B238" s="336"/>
      <c r="C238" s="323" t="s">
        <v>12</v>
      </c>
      <c r="D238" s="327">
        <f t="shared" ref="D238:G241" si="49">D243+D248+D253+D258</f>
        <v>116889.16100000001</v>
      </c>
      <c r="E238" s="327">
        <f t="shared" si="49"/>
        <v>57491.506999999998</v>
      </c>
      <c r="F238" s="327">
        <f>F243+F248+F253+F258</f>
        <v>49101.882999999994</v>
      </c>
      <c r="G238" s="345">
        <f>F238/D238*100</f>
        <v>42.007216563048125</v>
      </c>
      <c r="H238" s="357"/>
      <c r="I238" s="334" t="s">
        <v>13</v>
      </c>
      <c r="J238" s="334">
        <v>0</v>
      </c>
      <c r="K238" s="325"/>
      <c r="L238" s="326"/>
      <c r="M238" s="219"/>
    </row>
    <row r="239" spans="1:13" s="321" customFormat="1" ht="25.5" customHeight="1">
      <c r="A239" s="335"/>
      <c r="B239" s="336"/>
      <c r="C239" s="323" t="s">
        <v>14</v>
      </c>
      <c r="D239" s="327">
        <f t="shared" si="49"/>
        <v>0</v>
      </c>
      <c r="E239" s="327">
        <f t="shared" si="49"/>
        <v>0</v>
      </c>
      <c r="F239" s="327">
        <f t="shared" si="49"/>
        <v>0</v>
      </c>
      <c r="G239" s="345">
        <f t="shared" si="49"/>
        <v>0</v>
      </c>
      <c r="H239" s="357"/>
      <c r="I239" s="334" t="s">
        <v>15</v>
      </c>
      <c r="J239" s="334">
        <v>4</v>
      </c>
      <c r="K239" s="325"/>
      <c r="L239" s="326"/>
      <c r="M239" s="219"/>
    </row>
    <row r="240" spans="1:13" s="321" customFormat="1" ht="20.25" customHeight="1">
      <c r="A240" s="335"/>
      <c r="B240" s="336"/>
      <c r="C240" s="323" t="s">
        <v>16</v>
      </c>
      <c r="D240" s="327">
        <f t="shared" si="49"/>
        <v>0</v>
      </c>
      <c r="E240" s="327">
        <f t="shared" si="49"/>
        <v>0</v>
      </c>
      <c r="F240" s="327">
        <f t="shared" si="49"/>
        <v>0</v>
      </c>
      <c r="G240" s="345">
        <f t="shared" si="49"/>
        <v>0</v>
      </c>
      <c r="H240" s="357"/>
      <c r="I240" s="334" t="s">
        <v>17</v>
      </c>
      <c r="J240" s="334">
        <v>0</v>
      </c>
      <c r="K240" s="325"/>
      <c r="L240" s="326"/>
      <c r="M240" s="219"/>
    </row>
    <row r="241" spans="1:13" s="321" customFormat="1" ht="22.5" customHeight="1">
      <c r="A241" s="337"/>
      <c r="B241" s="338"/>
      <c r="C241" s="323" t="s">
        <v>18</v>
      </c>
      <c r="D241" s="327">
        <f t="shared" si="49"/>
        <v>0</v>
      </c>
      <c r="E241" s="327">
        <f t="shared" si="49"/>
        <v>0</v>
      </c>
      <c r="F241" s="327">
        <f t="shared" si="49"/>
        <v>0</v>
      </c>
      <c r="G241" s="345">
        <f t="shared" si="49"/>
        <v>0</v>
      </c>
      <c r="H241" s="358"/>
      <c r="I241" s="334" t="s">
        <v>19</v>
      </c>
      <c r="J241" s="339">
        <f>(J238+0.5*J239)/J237</f>
        <v>0.5</v>
      </c>
      <c r="K241" s="331"/>
      <c r="L241" s="326"/>
      <c r="M241" s="220"/>
    </row>
    <row r="242" spans="1:13" s="321" customFormat="1" ht="38.25" customHeight="1">
      <c r="A242" s="332" t="s">
        <v>130</v>
      </c>
      <c r="B242" s="333" t="s">
        <v>131</v>
      </c>
      <c r="C242" s="315" t="s">
        <v>10</v>
      </c>
      <c r="D242" s="131">
        <f>SUM(D243:D246)</f>
        <v>424.5</v>
      </c>
      <c r="E242" s="131">
        <f t="shared" ref="E242:G242" si="50">SUM(E243:E246)</f>
        <v>146.13399999999999</v>
      </c>
      <c r="F242" s="131">
        <f t="shared" si="50"/>
        <v>146.13399999999999</v>
      </c>
      <c r="G242" s="341">
        <f t="shared" si="50"/>
        <v>34.424970553592459</v>
      </c>
      <c r="H242" s="342" t="s">
        <v>132</v>
      </c>
      <c r="I242" s="218" t="s">
        <v>592</v>
      </c>
      <c r="J242" s="218" t="s">
        <v>29</v>
      </c>
      <c r="K242" s="319" t="s">
        <v>129</v>
      </c>
      <c r="L242" s="320" t="s">
        <v>593</v>
      </c>
      <c r="M242" s="320">
        <v>826</v>
      </c>
    </row>
    <row r="243" spans="1:13" s="321" customFormat="1" ht="27" customHeight="1">
      <c r="A243" s="335"/>
      <c r="B243" s="336"/>
      <c r="C243" s="323" t="s">
        <v>12</v>
      </c>
      <c r="D243" s="327">
        <v>424.5</v>
      </c>
      <c r="E243" s="327">
        <v>146.13399999999999</v>
      </c>
      <c r="F243" s="327">
        <v>146.13399999999999</v>
      </c>
      <c r="G243" s="328">
        <f>F243/D243*100</f>
        <v>34.424970553592459</v>
      </c>
      <c r="H243" s="346"/>
      <c r="I243" s="219"/>
      <c r="J243" s="219"/>
      <c r="K243" s="325"/>
      <c r="L243" s="326"/>
      <c r="M243" s="326"/>
    </row>
    <row r="244" spans="1:13" s="321" customFormat="1" ht="21" customHeight="1">
      <c r="A244" s="335"/>
      <c r="B244" s="336"/>
      <c r="C244" s="323" t="s">
        <v>14</v>
      </c>
      <c r="D244" s="327">
        <v>0</v>
      </c>
      <c r="E244" s="327">
        <v>0</v>
      </c>
      <c r="F244" s="327">
        <v>0</v>
      </c>
      <c r="G244" s="345">
        <v>0</v>
      </c>
      <c r="H244" s="346"/>
      <c r="I244" s="219"/>
      <c r="J244" s="219"/>
      <c r="K244" s="325"/>
      <c r="L244" s="326"/>
      <c r="M244" s="326"/>
    </row>
    <row r="245" spans="1:13" s="321" customFormat="1" ht="20.25" customHeight="1">
      <c r="A245" s="335"/>
      <c r="B245" s="336"/>
      <c r="C245" s="323" t="s">
        <v>16</v>
      </c>
      <c r="D245" s="327">
        <v>0</v>
      </c>
      <c r="E245" s="327">
        <v>0</v>
      </c>
      <c r="F245" s="327">
        <v>0</v>
      </c>
      <c r="G245" s="345">
        <v>0</v>
      </c>
      <c r="H245" s="346"/>
      <c r="I245" s="219"/>
      <c r="J245" s="219"/>
      <c r="K245" s="325"/>
      <c r="L245" s="326"/>
      <c r="M245" s="326"/>
    </row>
    <row r="246" spans="1:13" s="321" customFormat="1" ht="34.5" customHeight="1">
      <c r="A246" s="337"/>
      <c r="B246" s="338"/>
      <c r="C246" s="323" t="s">
        <v>18</v>
      </c>
      <c r="D246" s="327">
        <v>0</v>
      </c>
      <c r="E246" s="327">
        <v>0</v>
      </c>
      <c r="F246" s="327">
        <v>0</v>
      </c>
      <c r="G246" s="345">
        <v>0</v>
      </c>
      <c r="H246" s="349"/>
      <c r="I246" s="220"/>
      <c r="J246" s="220"/>
      <c r="K246" s="331"/>
      <c r="L246" s="326"/>
      <c r="M246" s="326"/>
    </row>
    <row r="247" spans="1:13" s="321" customFormat="1" ht="30.75" customHeight="1">
      <c r="A247" s="359" t="s">
        <v>133</v>
      </c>
      <c r="B247" s="360" t="s">
        <v>134</v>
      </c>
      <c r="C247" s="315" t="s">
        <v>10</v>
      </c>
      <c r="D247" s="131">
        <f>SUM(D248:D251)</f>
        <v>392.28699999999998</v>
      </c>
      <c r="E247" s="131">
        <f t="shared" ref="E247:G247" si="51">SUM(E248:E251)</f>
        <v>136.209</v>
      </c>
      <c r="F247" s="131">
        <f t="shared" si="51"/>
        <v>136.209</v>
      </c>
      <c r="G247" s="341">
        <f t="shared" si="51"/>
        <v>34.721772579769407</v>
      </c>
      <c r="H247" s="361" t="s">
        <v>135</v>
      </c>
      <c r="I247" s="218" t="s">
        <v>136</v>
      </c>
      <c r="J247" s="218" t="s">
        <v>29</v>
      </c>
      <c r="K247" s="319" t="s">
        <v>129</v>
      </c>
      <c r="L247" s="320" t="s">
        <v>137</v>
      </c>
      <c r="M247" s="320">
        <v>826</v>
      </c>
    </row>
    <row r="248" spans="1:13" s="321" customFormat="1" ht="20.25" customHeight="1">
      <c r="A248" s="362"/>
      <c r="B248" s="363"/>
      <c r="C248" s="323" t="s">
        <v>12</v>
      </c>
      <c r="D248" s="327">
        <v>392.28699999999998</v>
      </c>
      <c r="E248" s="327">
        <v>136.209</v>
      </c>
      <c r="F248" s="327">
        <v>136.209</v>
      </c>
      <c r="G248" s="328">
        <f>F248/D248*100</f>
        <v>34.721772579769407</v>
      </c>
      <c r="H248" s="286"/>
      <c r="I248" s="219"/>
      <c r="J248" s="219"/>
      <c r="K248" s="325"/>
      <c r="L248" s="326"/>
      <c r="M248" s="326"/>
    </row>
    <row r="249" spans="1:13" s="321" customFormat="1" ht="16.5" customHeight="1">
      <c r="A249" s="362"/>
      <c r="B249" s="363"/>
      <c r="C249" s="323" t="s">
        <v>14</v>
      </c>
      <c r="D249" s="327">
        <v>0</v>
      </c>
      <c r="E249" s="327">
        <v>0</v>
      </c>
      <c r="F249" s="327">
        <v>0</v>
      </c>
      <c r="G249" s="345">
        <v>0</v>
      </c>
      <c r="H249" s="286"/>
      <c r="I249" s="219"/>
      <c r="J249" s="219"/>
      <c r="K249" s="325"/>
      <c r="L249" s="326"/>
      <c r="M249" s="326"/>
    </row>
    <row r="250" spans="1:13" s="321" customFormat="1" ht="18.75" customHeight="1">
      <c r="A250" s="362"/>
      <c r="B250" s="363"/>
      <c r="C250" s="323" t="s">
        <v>16</v>
      </c>
      <c r="D250" s="327">
        <v>0</v>
      </c>
      <c r="E250" s="327">
        <v>0</v>
      </c>
      <c r="F250" s="327">
        <v>0</v>
      </c>
      <c r="G250" s="345">
        <v>0</v>
      </c>
      <c r="H250" s="286"/>
      <c r="I250" s="219"/>
      <c r="J250" s="219"/>
      <c r="K250" s="325"/>
      <c r="L250" s="326"/>
      <c r="M250" s="326"/>
    </row>
    <row r="251" spans="1:13" s="321" customFormat="1" ht="15" customHeight="1">
      <c r="A251" s="364"/>
      <c r="B251" s="365"/>
      <c r="C251" s="323" t="s">
        <v>18</v>
      </c>
      <c r="D251" s="327">
        <v>0</v>
      </c>
      <c r="E251" s="327">
        <v>0</v>
      </c>
      <c r="F251" s="327">
        <v>0</v>
      </c>
      <c r="G251" s="345">
        <v>0</v>
      </c>
      <c r="H251" s="366"/>
      <c r="I251" s="220"/>
      <c r="J251" s="220"/>
      <c r="K251" s="331"/>
      <c r="L251" s="326"/>
      <c r="M251" s="326"/>
    </row>
    <row r="252" spans="1:13" s="321" customFormat="1" ht="20.25" customHeight="1">
      <c r="A252" s="359" t="s">
        <v>138</v>
      </c>
      <c r="B252" s="367" t="s">
        <v>139</v>
      </c>
      <c r="C252" s="315" t="s">
        <v>10</v>
      </c>
      <c r="D252" s="131">
        <f>SUM(D253:D256)</f>
        <v>1216.4000000000001</v>
      </c>
      <c r="E252" s="131">
        <f t="shared" ref="E252:G252" si="52">SUM(E253:E256)</f>
        <v>309.16399999999999</v>
      </c>
      <c r="F252" s="131">
        <f t="shared" si="52"/>
        <v>309.16399999999999</v>
      </c>
      <c r="G252" s="341">
        <f t="shared" si="52"/>
        <v>25.41631042420256</v>
      </c>
      <c r="H252" s="342" t="s">
        <v>140</v>
      </c>
      <c r="I252" s="218" t="s">
        <v>594</v>
      </c>
      <c r="J252" s="218" t="s">
        <v>29</v>
      </c>
      <c r="K252" s="319" t="s">
        <v>129</v>
      </c>
      <c r="L252" s="320" t="s">
        <v>595</v>
      </c>
      <c r="M252" s="320">
        <v>826</v>
      </c>
    </row>
    <row r="253" spans="1:13" s="321" customFormat="1" ht="15" customHeight="1">
      <c r="A253" s="362"/>
      <c r="B253" s="368"/>
      <c r="C253" s="323" t="s">
        <v>12</v>
      </c>
      <c r="D253" s="327">
        <v>1216.4000000000001</v>
      </c>
      <c r="E253" s="327">
        <v>309.16399999999999</v>
      </c>
      <c r="F253" s="327">
        <v>309.16399999999999</v>
      </c>
      <c r="G253" s="328">
        <f>F253/D253*100</f>
        <v>25.41631042420256</v>
      </c>
      <c r="H253" s="346"/>
      <c r="I253" s="219"/>
      <c r="J253" s="219"/>
      <c r="K253" s="325"/>
      <c r="L253" s="326"/>
      <c r="M253" s="326"/>
    </row>
    <row r="254" spans="1:13" s="321" customFormat="1" ht="15" customHeight="1">
      <c r="A254" s="362"/>
      <c r="B254" s="368"/>
      <c r="C254" s="323" t="s">
        <v>14</v>
      </c>
      <c r="D254" s="327">
        <v>0</v>
      </c>
      <c r="E254" s="327">
        <v>0</v>
      </c>
      <c r="F254" s="327">
        <v>0</v>
      </c>
      <c r="G254" s="345">
        <v>0</v>
      </c>
      <c r="H254" s="346"/>
      <c r="I254" s="219"/>
      <c r="J254" s="219"/>
      <c r="K254" s="325"/>
      <c r="L254" s="326"/>
      <c r="M254" s="326"/>
    </row>
    <row r="255" spans="1:13" s="321" customFormat="1" ht="15" customHeight="1">
      <c r="A255" s="362"/>
      <c r="B255" s="368"/>
      <c r="C255" s="323" t="s">
        <v>16</v>
      </c>
      <c r="D255" s="327">
        <v>0</v>
      </c>
      <c r="E255" s="327">
        <v>0</v>
      </c>
      <c r="F255" s="327">
        <v>0</v>
      </c>
      <c r="G255" s="345">
        <v>0</v>
      </c>
      <c r="H255" s="346"/>
      <c r="I255" s="219"/>
      <c r="J255" s="219"/>
      <c r="K255" s="325"/>
      <c r="L255" s="326"/>
      <c r="M255" s="326"/>
    </row>
    <row r="256" spans="1:13" s="321" customFormat="1" ht="23.25" customHeight="1">
      <c r="A256" s="364"/>
      <c r="B256" s="369"/>
      <c r="C256" s="323" t="s">
        <v>18</v>
      </c>
      <c r="D256" s="327">
        <v>0</v>
      </c>
      <c r="E256" s="327">
        <v>0</v>
      </c>
      <c r="F256" s="327">
        <v>0</v>
      </c>
      <c r="G256" s="345">
        <v>0</v>
      </c>
      <c r="H256" s="349"/>
      <c r="I256" s="220"/>
      <c r="J256" s="220"/>
      <c r="K256" s="331"/>
      <c r="L256" s="326"/>
      <c r="M256" s="326"/>
    </row>
    <row r="257" spans="1:13" s="321" customFormat="1" ht="68.25" customHeight="1">
      <c r="A257" s="332" t="s">
        <v>141</v>
      </c>
      <c r="B257" s="370" t="s">
        <v>142</v>
      </c>
      <c r="C257" s="315" t="s">
        <v>10</v>
      </c>
      <c r="D257" s="131">
        <f>SUM(D258:D261)</f>
        <v>114855.974</v>
      </c>
      <c r="E257" s="131">
        <f t="shared" ref="E257:G257" si="53">SUM(E258:E261)</f>
        <v>56900</v>
      </c>
      <c r="F257" s="131">
        <f t="shared" si="53"/>
        <v>48510.375999999997</v>
      </c>
      <c r="G257" s="341">
        <f t="shared" si="53"/>
        <v>42.235831807930161</v>
      </c>
      <c r="H257" s="371" t="s">
        <v>143</v>
      </c>
      <c r="I257" s="361" t="s">
        <v>596</v>
      </c>
      <c r="J257" s="319" t="s">
        <v>29</v>
      </c>
      <c r="K257" s="319" t="s">
        <v>129</v>
      </c>
      <c r="L257" s="320" t="s">
        <v>597</v>
      </c>
      <c r="M257" s="320">
        <v>826</v>
      </c>
    </row>
    <row r="258" spans="1:13" s="321" customFormat="1" ht="54" customHeight="1">
      <c r="A258" s="335"/>
      <c r="B258" s="372"/>
      <c r="C258" s="323" t="s">
        <v>12</v>
      </c>
      <c r="D258" s="327">
        <v>114855.974</v>
      </c>
      <c r="E258" s="327">
        <v>56900</v>
      </c>
      <c r="F258" s="327">
        <v>48510.375999999997</v>
      </c>
      <c r="G258" s="328">
        <f>F258/D258*100</f>
        <v>42.235831807930161</v>
      </c>
      <c r="H258" s="373"/>
      <c r="I258" s="374"/>
      <c r="J258" s="375"/>
      <c r="K258" s="325"/>
      <c r="L258" s="326"/>
      <c r="M258" s="326"/>
    </row>
    <row r="259" spans="1:13" s="321" customFormat="1" ht="34.5" customHeight="1">
      <c r="A259" s="335"/>
      <c r="B259" s="372"/>
      <c r="C259" s="323" t="s">
        <v>14</v>
      </c>
      <c r="D259" s="327">
        <v>0</v>
      </c>
      <c r="E259" s="327">
        <v>0</v>
      </c>
      <c r="F259" s="327">
        <v>0</v>
      </c>
      <c r="G259" s="345">
        <v>0</v>
      </c>
      <c r="H259" s="373"/>
      <c r="I259" s="374"/>
      <c r="J259" s="375"/>
      <c r="K259" s="325"/>
      <c r="L259" s="326"/>
      <c r="M259" s="326"/>
    </row>
    <row r="260" spans="1:13" s="321" customFormat="1" ht="41.25" customHeight="1">
      <c r="A260" s="335"/>
      <c r="B260" s="372"/>
      <c r="C260" s="323" t="s">
        <v>16</v>
      </c>
      <c r="D260" s="327">
        <v>0</v>
      </c>
      <c r="E260" s="327">
        <v>0</v>
      </c>
      <c r="F260" s="327">
        <v>0</v>
      </c>
      <c r="G260" s="345">
        <v>0</v>
      </c>
      <c r="H260" s="373"/>
      <c r="I260" s="374"/>
      <c r="J260" s="375"/>
      <c r="K260" s="325"/>
      <c r="L260" s="326"/>
      <c r="M260" s="326"/>
    </row>
    <row r="261" spans="1:13" s="321" customFormat="1" ht="76.5" customHeight="1">
      <c r="A261" s="337"/>
      <c r="B261" s="376"/>
      <c r="C261" s="323" t="s">
        <v>18</v>
      </c>
      <c r="D261" s="327">
        <v>0</v>
      </c>
      <c r="E261" s="327">
        <v>0</v>
      </c>
      <c r="F261" s="327">
        <v>0</v>
      </c>
      <c r="G261" s="345">
        <v>0</v>
      </c>
      <c r="H261" s="377"/>
      <c r="I261" s="378"/>
      <c r="J261" s="379"/>
      <c r="K261" s="331"/>
      <c r="L261" s="326"/>
      <c r="M261" s="326"/>
    </row>
    <row r="262" spans="1:13" s="321" customFormat="1" ht="26.25" customHeight="1">
      <c r="A262" s="380" t="s">
        <v>144</v>
      </c>
      <c r="B262" s="333" t="s">
        <v>598</v>
      </c>
      <c r="C262" s="315" t="s">
        <v>10</v>
      </c>
      <c r="D262" s="131">
        <f>SUM(D263:D266)</f>
        <v>1797.25</v>
      </c>
      <c r="E262" s="131">
        <f t="shared" ref="E262:G262" si="54">SUM(E263:E266)</f>
        <v>1763.626</v>
      </c>
      <c r="F262" s="131">
        <f t="shared" si="54"/>
        <v>1763.626</v>
      </c>
      <c r="G262" s="341">
        <f t="shared" si="54"/>
        <v>98.129141744331619</v>
      </c>
      <c r="H262" s="342"/>
      <c r="I262" s="381" t="s">
        <v>11</v>
      </c>
      <c r="J262" s="381">
        <v>2</v>
      </c>
      <c r="K262" s="319" t="s">
        <v>129</v>
      </c>
      <c r="L262" s="320"/>
      <c r="M262" s="218">
        <v>826</v>
      </c>
    </row>
    <row r="263" spans="1:13" s="321" customFormat="1" ht="22.5" customHeight="1">
      <c r="A263" s="382"/>
      <c r="B263" s="336"/>
      <c r="C263" s="323" t="s">
        <v>12</v>
      </c>
      <c r="D263" s="327">
        <f>D268+D273</f>
        <v>1797.25</v>
      </c>
      <c r="E263" s="327">
        <f t="shared" ref="E263:F266" si="55">E268+E273</f>
        <v>1763.626</v>
      </c>
      <c r="F263" s="327">
        <f t="shared" si="55"/>
        <v>1763.626</v>
      </c>
      <c r="G263" s="345">
        <f>F263/D263*100</f>
        <v>98.129141744331619</v>
      </c>
      <c r="H263" s="346"/>
      <c r="I263" s="383" t="s">
        <v>13</v>
      </c>
      <c r="J263" s="384">
        <v>0</v>
      </c>
      <c r="K263" s="325"/>
      <c r="L263" s="326"/>
      <c r="M263" s="219"/>
    </row>
    <row r="264" spans="1:13" s="321" customFormat="1" ht="21" customHeight="1">
      <c r="A264" s="382"/>
      <c r="B264" s="336"/>
      <c r="C264" s="323" t="s">
        <v>14</v>
      </c>
      <c r="D264" s="327">
        <f>D269+D274</f>
        <v>0</v>
      </c>
      <c r="E264" s="327">
        <f t="shared" si="55"/>
        <v>0</v>
      </c>
      <c r="F264" s="327">
        <f t="shared" si="55"/>
        <v>0</v>
      </c>
      <c r="G264" s="345">
        <v>0</v>
      </c>
      <c r="H264" s="346"/>
      <c r="I264" s="383" t="s">
        <v>15</v>
      </c>
      <c r="J264" s="384">
        <v>2</v>
      </c>
      <c r="K264" s="325"/>
      <c r="L264" s="326"/>
      <c r="M264" s="219"/>
    </row>
    <row r="265" spans="1:13" s="321" customFormat="1" ht="21.75" customHeight="1">
      <c r="A265" s="382"/>
      <c r="B265" s="336"/>
      <c r="C265" s="323" t="s">
        <v>16</v>
      </c>
      <c r="D265" s="327">
        <f>D270+D275</f>
        <v>0</v>
      </c>
      <c r="E265" s="327">
        <f t="shared" si="55"/>
        <v>0</v>
      </c>
      <c r="F265" s="327">
        <f t="shared" si="55"/>
        <v>0</v>
      </c>
      <c r="G265" s="345">
        <v>0</v>
      </c>
      <c r="H265" s="346"/>
      <c r="I265" s="383" t="s">
        <v>17</v>
      </c>
      <c r="J265" s="384">
        <v>0</v>
      </c>
      <c r="K265" s="325"/>
      <c r="L265" s="326"/>
      <c r="M265" s="219"/>
    </row>
    <row r="266" spans="1:13" s="321" customFormat="1" ht="21.75" customHeight="1">
      <c r="A266" s="385"/>
      <c r="B266" s="338"/>
      <c r="C266" s="323" t="s">
        <v>18</v>
      </c>
      <c r="D266" s="327">
        <f>D271+D276</f>
        <v>0</v>
      </c>
      <c r="E266" s="327">
        <f t="shared" si="55"/>
        <v>0</v>
      </c>
      <c r="F266" s="327">
        <f t="shared" si="55"/>
        <v>0</v>
      </c>
      <c r="G266" s="345">
        <v>0</v>
      </c>
      <c r="H266" s="349"/>
      <c r="I266" s="383" t="s">
        <v>19</v>
      </c>
      <c r="J266" s="339">
        <f>(J263+0.5*J264)/J262</f>
        <v>0.5</v>
      </c>
      <c r="K266" s="331"/>
      <c r="L266" s="326"/>
      <c r="M266" s="220"/>
    </row>
    <row r="267" spans="1:13" s="321" customFormat="1" ht="49.5" customHeight="1">
      <c r="A267" s="332" t="s">
        <v>145</v>
      </c>
      <c r="B267" s="367" t="s">
        <v>146</v>
      </c>
      <c r="C267" s="315" t="s">
        <v>10</v>
      </c>
      <c r="D267" s="131">
        <f>SUM(D268:D271)</f>
        <v>1797.25</v>
      </c>
      <c r="E267" s="131">
        <f t="shared" ref="E267:G267" si="56">SUM(E268:E271)</f>
        <v>1763.626</v>
      </c>
      <c r="F267" s="131">
        <f t="shared" si="56"/>
        <v>1763.626</v>
      </c>
      <c r="G267" s="341">
        <f t="shared" si="56"/>
        <v>98.129141744331619</v>
      </c>
      <c r="H267" s="342" t="s">
        <v>147</v>
      </c>
      <c r="I267" s="361" t="s">
        <v>599</v>
      </c>
      <c r="J267" s="386" t="s">
        <v>29</v>
      </c>
      <c r="K267" s="319" t="s">
        <v>129</v>
      </c>
      <c r="L267" s="343"/>
      <c r="M267" s="320">
        <v>826</v>
      </c>
    </row>
    <row r="268" spans="1:13" s="321" customFormat="1" ht="39" customHeight="1">
      <c r="A268" s="335"/>
      <c r="B268" s="368"/>
      <c r="C268" s="323" t="s">
        <v>12</v>
      </c>
      <c r="D268" s="327">
        <v>1797.25</v>
      </c>
      <c r="E268" s="327">
        <v>1763.626</v>
      </c>
      <c r="F268" s="327">
        <v>1763.626</v>
      </c>
      <c r="G268" s="345">
        <f>F268/D268*100</f>
        <v>98.129141744331619</v>
      </c>
      <c r="H268" s="346"/>
      <c r="I268" s="387"/>
      <c r="J268" s="388"/>
      <c r="K268" s="325"/>
      <c r="L268" s="286"/>
      <c r="M268" s="326"/>
    </row>
    <row r="269" spans="1:13" s="321" customFormat="1" ht="48" customHeight="1">
      <c r="A269" s="335"/>
      <c r="B269" s="368"/>
      <c r="C269" s="323" t="s">
        <v>14</v>
      </c>
      <c r="D269" s="327">
        <v>0</v>
      </c>
      <c r="E269" s="327">
        <v>0</v>
      </c>
      <c r="F269" s="327">
        <v>0</v>
      </c>
      <c r="G269" s="345">
        <v>0</v>
      </c>
      <c r="H269" s="346"/>
      <c r="I269" s="387"/>
      <c r="J269" s="388"/>
      <c r="K269" s="325"/>
      <c r="L269" s="286"/>
      <c r="M269" s="326"/>
    </row>
    <row r="270" spans="1:13" s="321" customFormat="1" ht="16.5" customHeight="1">
      <c r="A270" s="335"/>
      <c r="B270" s="368"/>
      <c r="C270" s="323" t="s">
        <v>16</v>
      </c>
      <c r="D270" s="327">
        <v>0</v>
      </c>
      <c r="E270" s="327">
        <v>0</v>
      </c>
      <c r="F270" s="327">
        <v>0</v>
      </c>
      <c r="G270" s="345">
        <v>0</v>
      </c>
      <c r="H270" s="346"/>
      <c r="I270" s="387"/>
      <c r="J270" s="388"/>
      <c r="K270" s="325"/>
      <c r="L270" s="286"/>
      <c r="M270" s="326"/>
    </row>
    <row r="271" spans="1:13" s="321" customFormat="1" ht="2.25" hidden="1" customHeight="1">
      <c r="A271" s="337"/>
      <c r="B271" s="369"/>
      <c r="C271" s="323" t="s">
        <v>18</v>
      </c>
      <c r="D271" s="327">
        <v>0</v>
      </c>
      <c r="E271" s="327">
        <v>0</v>
      </c>
      <c r="F271" s="327">
        <v>0</v>
      </c>
      <c r="G271" s="345">
        <v>0</v>
      </c>
      <c r="H271" s="349"/>
      <c r="I271" s="389"/>
      <c r="J271" s="388"/>
      <c r="K271" s="331"/>
      <c r="L271" s="366"/>
      <c r="M271" s="326"/>
    </row>
    <row r="272" spans="1:13" s="321" customFormat="1" ht="18" customHeight="1">
      <c r="A272" s="332" t="s">
        <v>148</v>
      </c>
      <c r="B272" s="367" t="s">
        <v>149</v>
      </c>
      <c r="C272" s="315" t="s">
        <v>10</v>
      </c>
      <c r="D272" s="131">
        <f>SUM(D273:D276)</f>
        <v>0</v>
      </c>
      <c r="E272" s="327">
        <v>0</v>
      </c>
      <c r="F272" s="327">
        <v>0</v>
      </c>
      <c r="G272" s="345">
        <v>0</v>
      </c>
      <c r="H272" s="342" t="s">
        <v>150</v>
      </c>
      <c r="I272" s="390" t="s">
        <v>151</v>
      </c>
      <c r="J272" s="390" t="s">
        <v>29</v>
      </c>
      <c r="K272" s="319" t="s">
        <v>129</v>
      </c>
      <c r="L272" s="320"/>
      <c r="M272" s="320">
        <v>826</v>
      </c>
    </row>
    <row r="273" spans="1:13" s="321" customFormat="1" ht="15" customHeight="1">
      <c r="A273" s="335"/>
      <c r="B273" s="368"/>
      <c r="C273" s="323" t="s">
        <v>12</v>
      </c>
      <c r="D273" s="327">
        <v>0</v>
      </c>
      <c r="E273" s="327">
        <v>0</v>
      </c>
      <c r="F273" s="327">
        <v>0</v>
      </c>
      <c r="G273" s="345">
        <v>0</v>
      </c>
      <c r="H273" s="346"/>
      <c r="I273" s="391"/>
      <c r="J273" s="326"/>
      <c r="K273" s="325"/>
      <c r="L273" s="326"/>
      <c r="M273" s="326"/>
    </row>
    <row r="274" spans="1:13" s="321" customFormat="1" ht="15" customHeight="1">
      <c r="A274" s="335"/>
      <c r="B274" s="368"/>
      <c r="C274" s="323" t="s">
        <v>14</v>
      </c>
      <c r="D274" s="327">
        <v>0</v>
      </c>
      <c r="E274" s="327">
        <v>0</v>
      </c>
      <c r="F274" s="327">
        <v>0</v>
      </c>
      <c r="G274" s="345">
        <v>0</v>
      </c>
      <c r="H274" s="346"/>
      <c r="I274" s="391"/>
      <c r="J274" s="326"/>
      <c r="K274" s="325"/>
      <c r="L274" s="326"/>
      <c r="M274" s="326"/>
    </row>
    <row r="275" spans="1:13" s="321" customFormat="1" ht="15" customHeight="1">
      <c r="A275" s="335"/>
      <c r="B275" s="368"/>
      <c r="C275" s="323" t="s">
        <v>16</v>
      </c>
      <c r="D275" s="327">
        <v>0</v>
      </c>
      <c r="E275" s="327">
        <v>0</v>
      </c>
      <c r="F275" s="327">
        <v>0</v>
      </c>
      <c r="G275" s="345">
        <v>0</v>
      </c>
      <c r="H275" s="346"/>
      <c r="I275" s="391"/>
      <c r="J275" s="326"/>
      <c r="K275" s="325"/>
      <c r="L275" s="326"/>
      <c r="M275" s="326"/>
    </row>
    <row r="276" spans="1:13" s="321" customFormat="1" ht="27" customHeight="1">
      <c r="A276" s="337"/>
      <c r="B276" s="369"/>
      <c r="C276" s="323" t="s">
        <v>18</v>
      </c>
      <c r="D276" s="327">
        <v>0</v>
      </c>
      <c r="E276" s="327">
        <v>0</v>
      </c>
      <c r="F276" s="327">
        <v>0</v>
      </c>
      <c r="G276" s="345">
        <v>0</v>
      </c>
      <c r="H276" s="349"/>
      <c r="I276" s="391"/>
      <c r="J276" s="326"/>
      <c r="K276" s="331"/>
      <c r="L276" s="326"/>
      <c r="M276" s="326"/>
    </row>
    <row r="277" spans="1:13" s="321" customFormat="1" ht="25.5" customHeight="1">
      <c r="A277" s="380" t="s">
        <v>152</v>
      </c>
      <c r="B277" s="333" t="s">
        <v>600</v>
      </c>
      <c r="C277" s="315" t="s">
        <v>10</v>
      </c>
      <c r="D277" s="131">
        <f>SUM(D278:D281)</f>
        <v>54413.741000000002</v>
      </c>
      <c r="E277" s="131">
        <f t="shared" ref="E277:G277" si="57">SUM(E278:E281)</f>
        <v>14772.039000000001</v>
      </c>
      <c r="F277" s="131">
        <f t="shared" si="57"/>
        <v>14772.039000000001</v>
      </c>
      <c r="G277" s="341">
        <f t="shared" si="57"/>
        <v>27.147626185084388</v>
      </c>
      <c r="H277" s="342"/>
      <c r="I277" s="392" t="s">
        <v>11</v>
      </c>
      <c r="J277" s="381">
        <v>3</v>
      </c>
      <c r="K277" s="319" t="s">
        <v>153</v>
      </c>
      <c r="L277" s="320"/>
      <c r="M277" s="320">
        <v>826</v>
      </c>
    </row>
    <row r="278" spans="1:13" s="321" customFormat="1" ht="22.5" customHeight="1">
      <c r="A278" s="382"/>
      <c r="B278" s="336"/>
      <c r="C278" s="323" t="s">
        <v>12</v>
      </c>
      <c r="D278" s="327">
        <f>D283+D288</f>
        <v>54413.741000000002</v>
      </c>
      <c r="E278" s="327">
        <f t="shared" ref="D278:H281" si="58">E283+E288</f>
        <v>14772.039000000001</v>
      </c>
      <c r="F278" s="327">
        <f t="shared" si="58"/>
        <v>14772.039000000001</v>
      </c>
      <c r="G278" s="345">
        <f>F278/D278*100</f>
        <v>27.147626185084388</v>
      </c>
      <c r="H278" s="346"/>
      <c r="I278" s="334" t="s">
        <v>13</v>
      </c>
      <c r="J278" s="383">
        <v>0</v>
      </c>
      <c r="K278" s="325"/>
      <c r="L278" s="326"/>
      <c r="M278" s="326"/>
    </row>
    <row r="279" spans="1:13" s="321" customFormat="1" ht="21.75" customHeight="1">
      <c r="A279" s="382"/>
      <c r="B279" s="336"/>
      <c r="C279" s="323" t="s">
        <v>14</v>
      </c>
      <c r="D279" s="327">
        <f t="shared" si="58"/>
        <v>0</v>
      </c>
      <c r="E279" s="327">
        <f t="shared" si="58"/>
        <v>0</v>
      </c>
      <c r="F279" s="327">
        <f t="shared" si="58"/>
        <v>0</v>
      </c>
      <c r="G279" s="345">
        <f t="shared" si="58"/>
        <v>0</v>
      </c>
      <c r="H279" s="346"/>
      <c r="I279" s="334" t="s">
        <v>15</v>
      </c>
      <c r="J279" s="383">
        <v>3</v>
      </c>
      <c r="K279" s="325"/>
      <c r="L279" s="326"/>
      <c r="M279" s="326"/>
    </row>
    <row r="280" spans="1:13" s="321" customFormat="1" ht="20.25" customHeight="1">
      <c r="A280" s="382"/>
      <c r="B280" s="336"/>
      <c r="C280" s="323" t="s">
        <v>16</v>
      </c>
      <c r="D280" s="327">
        <f t="shared" si="58"/>
        <v>0</v>
      </c>
      <c r="E280" s="327">
        <f t="shared" si="58"/>
        <v>0</v>
      </c>
      <c r="F280" s="327">
        <f t="shared" si="58"/>
        <v>0</v>
      </c>
      <c r="G280" s="345">
        <f t="shared" si="58"/>
        <v>0</v>
      </c>
      <c r="H280" s="346"/>
      <c r="I280" s="334" t="s">
        <v>17</v>
      </c>
      <c r="J280" s="383">
        <v>0</v>
      </c>
      <c r="K280" s="325"/>
      <c r="L280" s="326"/>
      <c r="M280" s="326"/>
    </row>
    <row r="281" spans="1:13" s="321" customFormat="1" ht="20.25" customHeight="1">
      <c r="A281" s="385"/>
      <c r="B281" s="338"/>
      <c r="C281" s="323" t="s">
        <v>18</v>
      </c>
      <c r="D281" s="327">
        <f t="shared" si="58"/>
        <v>0</v>
      </c>
      <c r="E281" s="327">
        <f t="shared" si="58"/>
        <v>0</v>
      </c>
      <c r="F281" s="327">
        <f t="shared" si="58"/>
        <v>0</v>
      </c>
      <c r="G281" s="345">
        <f t="shared" si="58"/>
        <v>0</v>
      </c>
      <c r="H281" s="349"/>
      <c r="I281" s="334" t="s">
        <v>19</v>
      </c>
      <c r="J281" s="339">
        <f>(J278+0.5*J279)/J277</f>
        <v>0.5</v>
      </c>
      <c r="K281" s="331"/>
      <c r="L281" s="326"/>
      <c r="M281" s="326"/>
    </row>
    <row r="282" spans="1:13" s="321" customFormat="1" ht="38.25" customHeight="1">
      <c r="A282" s="332" t="s">
        <v>154</v>
      </c>
      <c r="B282" s="307" t="s">
        <v>601</v>
      </c>
      <c r="C282" s="315" t="s">
        <v>10</v>
      </c>
      <c r="D282" s="327">
        <f>SUM(D283:D286)</f>
        <v>53748.841</v>
      </c>
      <c r="E282" s="327">
        <f t="shared" ref="E282:F282" si="59">SUM(E283:E286)</f>
        <v>14709.99</v>
      </c>
      <c r="F282" s="327">
        <f t="shared" si="59"/>
        <v>14709.99</v>
      </c>
      <c r="G282" s="345">
        <f>F282/D282*100</f>
        <v>27.36801338655842</v>
      </c>
      <c r="H282" s="319" t="s">
        <v>602</v>
      </c>
      <c r="I282" s="319" t="s">
        <v>603</v>
      </c>
      <c r="J282" s="393" t="s">
        <v>29</v>
      </c>
      <c r="K282" s="319" t="s">
        <v>153</v>
      </c>
      <c r="L282" s="343" t="s">
        <v>604</v>
      </c>
      <c r="M282" s="320">
        <v>826</v>
      </c>
    </row>
    <row r="283" spans="1:13" s="321" customFormat="1" ht="36.75" customHeight="1">
      <c r="A283" s="335"/>
      <c r="B283" s="308"/>
      <c r="C283" s="323" t="s">
        <v>12</v>
      </c>
      <c r="D283" s="327">
        <v>53748.841</v>
      </c>
      <c r="E283" s="327">
        <v>14709.99</v>
      </c>
      <c r="F283" s="327">
        <v>14709.99</v>
      </c>
      <c r="G283" s="345">
        <f>G282</f>
        <v>27.36801338655842</v>
      </c>
      <c r="H283" s="325"/>
      <c r="I283" s="325"/>
      <c r="J283" s="394"/>
      <c r="K283" s="325"/>
      <c r="L283" s="347"/>
      <c r="M283" s="326"/>
    </row>
    <row r="284" spans="1:13" s="321" customFormat="1" ht="32.25" customHeight="1">
      <c r="A284" s="335"/>
      <c r="B284" s="308"/>
      <c r="C284" s="323" t="s">
        <v>14</v>
      </c>
      <c r="D284" s="327">
        <v>0</v>
      </c>
      <c r="E284" s="327">
        <v>0</v>
      </c>
      <c r="F284" s="327">
        <v>0</v>
      </c>
      <c r="G284" s="345">
        <v>0</v>
      </c>
      <c r="H284" s="325"/>
      <c r="I284" s="325"/>
      <c r="J284" s="394"/>
      <c r="K284" s="325"/>
      <c r="L284" s="347"/>
      <c r="M284" s="326"/>
    </row>
    <row r="285" spans="1:13" s="321" customFormat="1" ht="24" customHeight="1">
      <c r="A285" s="335"/>
      <c r="B285" s="308"/>
      <c r="C285" s="323" t="s">
        <v>16</v>
      </c>
      <c r="D285" s="327">
        <v>0</v>
      </c>
      <c r="E285" s="327">
        <v>0</v>
      </c>
      <c r="F285" s="327">
        <v>0</v>
      </c>
      <c r="G285" s="345">
        <v>0</v>
      </c>
      <c r="H285" s="325"/>
      <c r="I285" s="325"/>
      <c r="J285" s="394"/>
      <c r="K285" s="325"/>
      <c r="L285" s="347"/>
      <c r="M285" s="326"/>
    </row>
    <row r="286" spans="1:13" s="321" customFormat="1" ht="3" hidden="1" customHeight="1">
      <c r="A286" s="337"/>
      <c r="B286" s="309"/>
      <c r="C286" s="323" t="s">
        <v>18</v>
      </c>
      <c r="D286" s="327">
        <v>0</v>
      </c>
      <c r="E286" s="327">
        <v>0</v>
      </c>
      <c r="F286" s="327">
        <v>0</v>
      </c>
      <c r="G286" s="345">
        <v>0</v>
      </c>
      <c r="H286" s="331"/>
      <c r="I286" s="331"/>
      <c r="J286" s="395"/>
      <c r="K286" s="331"/>
      <c r="L286" s="350"/>
      <c r="M286" s="326"/>
    </row>
    <row r="287" spans="1:13" s="321" customFormat="1" ht="33" customHeight="1">
      <c r="A287" s="332" t="s">
        <v>155</v>
      </c>
      <c r="B287" s="307" t="s">
        <v>605</v>
      </c>
      <c r="C287" s="315" t="s">
        <v>10</v>
      </c>
      <c r="D287" s="131">
        <f>SUM(D288:D291)</f>
        <v>664.9</v>
      </c>
      <c r="E287" s="131">
        <f t="shared" ref="E287:G287" si="60">SUM(E288:E291)</f>
        <v>62.048999999999999</v>
      </c>
      <c r="F287" s="131">
        <f t="shared" si="60"/>
        <v>62.048999999999999</v>
      </c>
      <c r="G287" s="341">
        <f t="shared" si="60"/>
        <v>9.3320800120318843</v>
      </c>
      <c r="H287" s="319" t="s">
        <v>606</v>
      </c>
      <c r="I287" s="319" t="s">
        <v>607</v>
      </c>
      <c r="J287" s="393" t="s">
        <v>29</v>
      </c>
      <c r="K287" s="319" t="s">
        <v>153</v>
      </c>
      <c r="L287" s="218" t="s">
        <v>608</v>
      </c>
      <c r="M287" s="320">
        <v>826</v>
      </c>
    </row>
    <row r="288" spans="1:13" s="321" customFormat="1" ht="22.5" customHeight="1">
      <c r="A288" s="335"/>
      <c r="B288" s="308"/>
      <c r="C288" s="323" t="s">
        <v>12</v>
      </c>
      <c r="D288" s="327">
        <v>664.9</v>
      </c>
      <c r="E288" s="327">
        <v>62.048999999999999</v>
      </c>
      <c r="F288" s="327">
        <v>62.048999999999999</v>
      </c>
      <c r="G288" s="328">
        <f>F288/D288*100</f>
        <v>9.3320800120318843</v>
      </c>
      <c r="H288" s="325"/>
      <c r="I288" s="325"/>
      <c r="J288" s="394"/>
      <c r="K288" s="325"/>
      <c r="L288" s="219"/>
      <c r="M288" s="326"/>
    </row>
    <row r="289" spans="1:13" s="321" customFormat="1" ht="15" customHeight="1">
      <c r="A289" s="335"/>
      <c r="B289" s="308"/>
      <c r="C289" s="323" t="s">
        <v>14</v>
      </c>
      <c r="D289" s="327">
        <v>0</v>
      </c>
      <c r="E289" s="327">
        <v>0</v>
      </c>
      <c r="F289" s="327">
        <v>0</v>
      </c>
      <c r="G289" s="345">
        <v>0</v>
      </c>
      <c r="H289" s="325"/>
      <c r="I289" s="325"/>
      <c r="J289" s="394"/>
      <c r="K289" s="325"/>
      <c r="L289" s="219"/>
      <c r="M289" s="326"/>
    </row>
    <row r="290" spans="1:13" s="321" customFormat="1" ht="20.25" customHeight="1">
      <c r="A290" s="335"/>
      <c r="B290" s="308"/>
      <c r="C290" s="323" t="s">
        <v>16</v>
      </c>
      <c r="D290" s="327">
        <v>0</v>
      </c>
      <c r="E290" s="327">
        <v>0</v>
      </c>
      <c r="F290" s="327">
        <v>0</v>
      </c>
      <c r="G290" s="345">
        <v>0</v>
      </c>
      <c r="H290" s="325"/>
      <c r="I290" s="325"/>
      <c r="J290" s="394"/>
      <c r="K290" s="325"/>
      <c r="L290" s="219"/>
      <c r="M290" s="326"/>
    </row>
    <row r="291" spans="1:13" s="321" customFormat="1" ht="15" customHeight="1">
      <c r="A291" s="337"/>
      <c r="B291" s="309"/>
      <c r="C291" s="323" t="s">
        <v>18</v>
      </c>
      <c r="D291" s="327">
        <v>0</v>
      </c>
      <c r="E291" s="327">
        <v>0</v>
      </c>
      <c r="F291" s="327">
        <v>0</v>
      </c>
      <c r="G291" s="345">
        <v>0</v>
      </c>
      <c r="H291" s="331"/>
      <c r="I291" s="331"/>
      <c r="J291" s="395"/>
      <c r="K291" s="331"/>
      <c r="L291" s="220"/>
      <c r="M291" s="326"/>
    </row>
    <row r="292" spans="1:13" s="321" customFormat="1" ht="22.5" customHeight="1">
      <c r="A292" s="332" t="s">
        <v>156</v>
      </c>
      <c r="B292" s="333" t="s">
        <v>157</v>
      </c>
      <c r="C292" s="315" t="s">
        <v>10</v>
      </c>
      <c r="D292" s="131">
        <f>SUM(D293:D296)</f>
        <v>0</v>
      </c>
      <c r="E292" s="327">
        <v>0</v>
      </c>
      <c r="F292" s="327">
        <v>0</v>
      </c>
      <c r="G292" s="345">
        <v>0</v>
      </c>
      <c r="H292" s="351" t="s">
        <v>609</v>
      </c>
      <c r="I292" s="361" t="s">
        <v>610</v>
      </c>
      <c r="J292" s="390" t="s">
        <v>29</v>
      </c>
      <c r="K292" s="319" t="s">
        <v>153</v>
      </c>
      <c r="L292" s="320"/>
      <c r="M292" s="320">
        <v>826</v>
      </c>
    </row>
    <row r="293" spans="1:13" s="321" customFormat="1" ht="15" customHeight="1">
      <c r="A293" s="335"/>
      <c r="B293" s="336"/>
      <c r="C293" s="323" t="s">
        <v>12</v>
      </c>
      <c r="D293" s="327">
        <v>0</v>
      </c>
      <c r="E293" s="327">
        <v>0</v>
      </c>
      <c r="F293" s="327">
        <v>0</v>
      </c>
      <c r="G293" s="345">
        <v>0</v>
      </c>
      <c r="H293" s="346"/>
      <c r="I293" s="374"/>
      <c r="J293" s="326"/>
      <c r="K293" s="325"/>
      <c r="L293" s="326"/>
      <c r="M293" s="326"/>
    </row>
    <row r="294" spans="1:13" s="321" customFormat="1" ht="16.5" customHeight="1">
      <c r="A294" s="335"/>
      <c r="B294" s="336"/>
      <c r="C294" s="323" t="s">
        <v>14</v>
      </c>
      <c r="D294" s="327">
        <v>0</v>
      </c>
      <c r="E294" s="327">
        <v>0</v>
      </c>
      <c r="F294" s="327">
        <v>0</v>
      </c>
      <c r="G294" s="345">
        <v>0</v>
      </c>
      <c r="H294" s="346"/>
      <c r="I294" s="374"/>
      <c r="J294" s="326"/>
      <c r="K294" s="325"/>
      <c r="L294" s="326"/>
      <c r="M294" s="326"/>
    </row>
    <row r="295" spans="1:13" s="321" customFormat="1" ht="18" customHeight="1">
      <c r="A295" s="335"/>
      <c r="B295" s="336"/>
      <c r="C295" s="323" t="s">
        <v>16</v>
      </c>
      <c r="D295" s="327">
        <v>0</v>
      </c>
      <c r="E295" s="327">
        <v>0</v>
      </c>
      <c r="F295" s="327">
        <v>0</v>
      </c>
      <c r="G295" s="345">
        <v>0</v>
      </c>
      <c r="H295" s="346"/>
      <c r="I295" s="374"/>
      <c r="J295" s="326"/>
      <c r="K295" s="325"/>
      <c r="L295" s="326"/>
      <c r="M295" s="326"/>
    </row>
    <row r="296" spans="1:13" s="321" customFormat="1" ht="40.5" customHeight="1">
      <c r="A296" s="337"/>
      <c r="B296" s="338"/>
      <c r="C296" s="323" t="s">
        <v>18</v>
      </c>
      <c r="D296" s="327">
        <v>0</v>
      </c>
      <c r="E296" s="327">
        <v>0</v>
      </c>
      <c r="F296" s="327">
        <v>0</v>
      </c>
      <c r="G296" s="345">
        <v>0</v>
      </c>
      <c r="H296" s="349"/>
      <c r="I296" s="378"/>
      <c r="J296" s="326"/>
      <c r="K296" s="331"/>
      <c r="L296" s="326"/>
      <c r="M296" s="326"/>
    </row>
    <row r="297" spans="1:13" s="7" customFormat="1" ht="24" customHeight="1">
      <c r="A297" s="174" t="s">
        <v>158</v>
      </c>
      <c r="B297" s="177" t="s">
        <v>159</v>
      </c>
      <c r="C297" s="14" t="s">
        <v>10</v>
      </c>
      <c r="D297" s="15">
        <f>SUM(D298:D301)</f>
        <v>470700.52099999995</v>
      </c>
      <c r="E297" s="15">
        <f>SUM(E298:E301)</f>
        <v>29784.468159999997</v>
      </c>
      <c r="F297" s="15">
        <f>SUM(F298:F301)</f>
        <v>108710.46414</v>
      </c>
      <c r="G297" s="38">
        <f t="shared" ref="G297:G358" si="61">F297/D297</f>
        <v>0.23095462887749812</v>
      </c>
      <c r="H297" s="180"/>
      <c r="I297" s="171" t="s">
        <v>11</v>
      </c>
      <c r="J297" s="172">
        <f>J302+J357+J372+J402+J432+J462+J472</f>
        <v>29</v>
      </c>
      <c r="K297" s="174" t="s">
        <v>536</v>
      </c>
      <c r="L297" s="180"/>
      <c r="M297" s="180">
        <v>833</v>
      </c>
    </row>
    <row r="298" spans="1:13" s="7" customFormat="1" ht="18.75" customHeight="1">
      <c r="A298" s="175"/>
      <c r="B298" s="178"/>
      <c r="C298" s="17" t="s">
        <v>12</v>
      </c>
      <c r="D298" s="33">
        <f>D303+D358+D373++D403+D433+D463</f>
        <v>78030.72099999999</v>
      </c>
      <c r="E298" s="33">
        <f>E303+E358+E373++E403+E433+E463</f>
        <v>9911.2133699999995</v>
      </c>
      <c r="F298" s="33">
        <f>F303+F358+F373++F403+F433+F463</f>
        <v>9911.2133699999995</v>
      </c>
      <c r="G298" s="39">
        <f t="shared" si="61"/>
        <v>0.12701681136587217</v>
      </c>
      <c r="H298" s="181"/>
      <c r="I298" s="171" t="s">
        <v>13</v>
      </c>
      <c r="J298" s="172">
        <f>J303+J358+J373+J403+J433+J463+J473</f>
        <v>2</v>
      </c>
      <c r="K298" s="175"/>
      <c r="L298" s="181"/>
      <c r="M298" s="181"/>
    </row>
    <row r="299" spans="1:13" s="7" customFormat="1" ht="18.75" customHeight="1">
      <c r="A299" s="175"/>
      <c r="B299" s="178"/>
      <c r="C299" s="17" t="s">
        <v>14</v>
      </c>
      <c r="D299" s="33">
        <f>D304+D359+D374++D404+D434+D464</f>
        <v>166107.4</v>
      </c>
      <c r="E299" s="33">
        <f t="shared" ref="E299:F301" si="62">E304+E359+E374+E404+E434+E464</f>
        <v>19873.254789999999</v>
      </c>
      <c r="F299" s="33">
        <f t="shared" si="62"/>
        <v>19873.254789999999</v>
      </c>
      <c r="G299" s="39">
        <f t="shared" si="61"/>
        <v>0.11964099606640041</v>
      </c>
      <c r="H299" s="181"/>
      <c r="I299" s="171" t="s">
        <v>15</v>
      </c>
      <c r="J299" s="172">
        <f>J304+J359+J374+J404+J434+J464+J474</f>
        <v>17</v>
      </c>
      <c r="K299" s="175"/>
      <c r="L299" s="181"/>
      <c r="M299" s="181"/>
    </row>
    <row r="300" spans="1:13" s="7" customFormat="1" ht="18.75" customHeight="1">
      <c r="A300" s="175"/>
      <c r="B300" s="178"/>
      <c r="C300" s="17" t="s">
        <v>16</v>
      </c>
      <c r="D300" s="33">
        <f>D305+D360+D375++D405+D435+D465</f>
        <v>0</v>
      </c>
      <c r="E300" s="33">
        <f t="shared" si="62"/>
        <v>0</v>
      </c>
      <c r="F300" s="33">
        <f t="shared" si="62"/>
        <v>0</v>
      </c>
      <c r="G300" s="39">
        <v>0</v>
      </c>
      <c r="H300" s="181"/>
      <c r="I300" s="171" t="s">
        <v>17</v>
      </c>
      <c r="J300" s="172">
        <f>J305+J360+J375+J405+J435+J465+J475</f>
        <v>10</v>
      </c>
      <c r="K300" s="175"/>
      <c r="L300" s="181"/>
      <c r="M300" s="181"/>
    </row>
    <row r="301" spans="1:13" s="7" customFormat="1" ht="18.75" customHeight="1">
      <c r="A301" s="176"/>
      <c r="B301" s="179"/>
      <c r="C301" s="17" t="s">
        <v>18</v>
      </c>
      <c r="D301" s="33">
        <f>D306+D361+D376++D406+D436+D466</f>
        <v>226562.4</v>
      </c>
      <c r="E301" s="33">
        <f t="shared" si="62"/>
        <v>0</v>
      </c>
      <c r="F301" s="33">
        <f t="shared" si="62"/>
        <v>78925.995980000007</v>
      </c>
      <c r="G301" s="39">
        <f t="shared" si="61"/>
        <v>0.34836317049960636</v>
      </c>
      <c r="H301" s="182"/>
      <c r="I301" s="171" t="s">
        <v>19</v>
      </c>
      <c r="J301" s="40">
        <f>(J298+J299/2)/J297</f>
        <v>0.36206896551724138</v>
      </c>
      <c r="K301" s="176"/>
      <c r="L301" s="182"/>
      <c r="M301" s="182"/>
    </row>
    <row r="302" spans="1:13" s="7" customFormat="1" ht="48.75" customHeight="1">
      <c r="A302" s="174" t="s">
        <v>160</v>
      </c>
      <c r="B302" s="177" t="s">
        <v>161</v>
      </c>
      <c r="C302" s="41" t="s">
        <v>10</v>
      </c>
      <c r="D302" s="21">
        <f>SUM(D303:D306)</f>
        <v>773.4</v>
      </c>
      <c r="E302" s="21">
        <f>SUM(E303:E306)</f>
        <v>0</v>
      </c>
      <c r="F302" s="21">
        <f>SUM(F303:F306)</f>
        <v>0</v>
      </c>
      <c r="G302" s="39">
        <f t="shared" si="61"/>
        <v>0</v>
      </c>
      <c r="H302" s="180"/>
      <c r="I302" s="171" t="s">
        <v>11</v>
      </c>
      <c r="J302" s="172">
        <f>SUM(J303:J305)</f>
        <v>10</v>
      </c>
      <c r="K302" s="174" t="s">
        <v>537</v>
      </c>
      <c r="L302" s="186"/>
      <c r="M302" s="180">
        <v>833</v>
      </c>
    </row>
    <row r="303" spans="1:13" s="7" customFormat="1" ht="48.75" customHeight="1">
      <c r="A303" s="175"/>
      <c r="B303" s="178"/>
      <c r="C303" s="17" t="s">
        <v>12</v>
      </c>
      <c r="D303" s="21">
        <f>D313+D318+D323+D328+D333+D338+D343+D348+D353+D308</f>
        <v>0</v>
      </c>
      <c r="E303" s="21">
        <f>E313+E318+E323+E328+E333+E338+E343+E348+E353+E308</f>
        <v>0</v>
      </c>
      <c r="F303" s="21">
        <f>F313+F318+F323+F328+F333+F338+F343+F348+F353+F308</f>
        <v>0</v>
      </c>
      <c r="G303" s="39">
        <v>0</v>
      </c>
      <c r="H303" s="181"/>
      <c r="I303" s="171" t="s">
        <v>13</v>
      </c>
      <c r="J303" s="172">
        <v>2</v>
      </c>
      <c r="K303" s="175"/>
      <c r="L303" s="187"/>
      <c r="M303" s="181"/>
    </row>
    <row r="304" spans="1:13" s="7" customFormat="1" ht="48.75" customHeight="1">
      <c r="A304" s="175"/>
      <c r="B304" s="178"/>
      <c r="C304" s="17" t="s">
        <v>14</v>
      </c>
      <c r="D304" s="21">
        <f t="shared" ref="D304:F306" si="63">D309+D314+D319+D324+D329+D334+D339+D344+D349+D354</f>
        <v>773.4</v>
      </c>
      <c r="E304" s="21">
        <f>E309+E314+E319+E324+E329+E334+E339+E344+E349+E354</f>
        <v>0</v>
      </c>
      <c r="F304" s="21">
        <f>F309+F314+F319+F324+F329+F334+F339+F344+F349+F354</f>
        <v>0</v>
      </c>
      <c r="G304" s="39">
        <f t="shared" si="61"/>
        <v>0</v>
      </c>
      <c r="H304" s="181"/>
      <c r="I304" s="171" t="s">
        <v>15</v>
      </c>
      <c r="J304" s="172">
        <v>3</v>
      </c>
      <c r="K304" s="175"/>
      <c r="L304" s="187"/>
      <c r="M304" s="181"/>
    </row>
    <row r="305" spans="1:14" s="7" customFormat="1" ht="48.75" customHeight="1">
      <c r="A305" s="175"/>
      <c r="B305" s="178"/>
      <c r="C305" s="17" t="s">
        <v>16</v>
      </c>
      <c r="D305" s="21">
        <f t="shared" si="63"/>
        <v>0</v>
      </c>
      <c r="E305" s="21">
        <f t="shared" si="63"/>
        <v>0</v>
      </c>
      <c r="F305" s="21">
        <f t="shared" si="63"/>
        <v>0</v>
      </c>
      <c r="G305" s="39">
        <v>0</v>
      </c>
      <c r="H305" s="181"/>
      <c r="I305" s="171" t="s">
        <v>17</v>
      </c>
      <c r="J305" s="172">
        <v>5</v>
      </c>
      <c r="K305" s="175"/>
      <c r="L305" s="187"/>
      <c r="M305" s="181"/>
    </row>
    <row r="306" spans="1:14" s="7" customFormat="1" ht="48.75" customHeight="1">
      <c r="A306" s="176"/>
      <c r="B306" s="179"/>
      <c r="C306" s="17" t="s">
        <v>18</v>
      </c>
      <c r="D306" s="21">
        <f t="shared" si="63"/>
        <v>0</v>
      </c>
      <c r="E306" s="21">
        <f t="shared" si="63"/>
        <v>0</v>
      </c>
      <c r="F306" s="21">
        <f t="shared" si="63"/>
        <v>0</v>
      </c>
      <c r="G306" s="39">
        <v>0</v>
      </c>
      <c r="H306" s="182"/>
      <c r="I306" s="171" t="s">
        <v>19</v>
      </c>
      <c r="J306" s="40">
        <f>(J303+J304/2)/J302</f>
        <v>0.35</v>
      </c>
      <c r="K306" s="176"/>
      <c r="L306" s="188"/>
      <c r="M306" s="182"/>
    </row>
    <row r="307" spans="1:14" s="8" customFormat="1" ht="36.75" customHeight="1" outlineLevel="1">
      <c r="A307" s="174" t="s">
        <v>162</v>
      </c>
      <c r="B307" s="177" t="s">
        <v>163</v>
      </c>
      <c r="C307" s="41" t="s">
        <v>10</v>
      </c>
      <c r="D307" s="21">
        <f>SUM(D308:D311)</f>
        <v>773.4</v>
      </c>
      <c r="E307" s="21">
        <f>SUM(E308:E311)</f>
        <v>0</v>
      </c>
      <c r="F307" s="21">
        <f>SUM(F308:F311)</f>
        <v>0</v>
      </c>
      <c r="G307" s="39">
        <f t="shared" si="61"/>
        <v>0</v>
      </c>
      <c r="H307" s="180" t="s">
        <v>164</v>
      </c>
      <c r="I307" s="186"/>
      <c r="J307" s="180" t="s">
        <v>165</v>
      </c>
      <c r="K307" s="174" t="s">
        <v>538</v>
      </c>
      <c r="L307" s="396" t="s">
        <v>539</v>
      </c>
      <c r="M307" s="180">
        <v>833</v>
      </c>
    </row>
    <row r="308" spans="1:14" s="8" customFormat="1" ht="36.75" customHeight="1" outlineLevel="1">
      <c r="A308" s="175"/>
      <c r="B308" s="178"/>
      <c r="C308" s="17" t="s">
        <v>12</v>
      </c>
      <c r="D308" s="21">
        <v>0</v>
      </c>
      <c r="E308" s="21">
        <v>0</v>
      </c>
      <c r="F308" s="21">
        <v>0</v>
      </c>
      <c r="G308" s="39">
        <v>0</v>
      </c>
      <c r="H308" s="181"/>
      <c r="I308" s="187"/>
      <c r="J308" s="181"/>
      <c r="K308" s="175"/>
      <c r="L308" s="397"/>
      <c r="M308" s="181"/>
    </row>
    <row r="309" spans="1:14" s="8" customFormat="1" ht="36.75" customHeight="1" outlineLevel="1">
      <c r="A309" s="175"/>
      <c r="B309" s="178"/>
      <c r="C309" s="17" t="s">
        <v>14</v>
      </c>
      <c r="D309" s="21">
        <v>773.4</v>
      </c>
      <c r="E309" s="21">
        <v>0</v>
      </c>
      <c r="F309" s="21">
        <v>0</v>
      </c>
      <c r="G309" s="39">
        <f t="shared" si="61"/>
        <v>0</v>
      </c>
      <c r="H309" s="181"/>
      <c r="I309" s="187"/>
      <c r="J309" s="181"/>
      <c r="K309" s="175"/>
      <c r="L309" s="397"/>
      <c r="M309" s="181"/>
      <c r="N309" s="1"/>
    </row>
    <row r="310" spans="1:14" s="8" customFormat="1" ht="36.75" customHeight="1" outlineLevel="1">
      <c r="A310" s="175"/>
      <c r="B310" s="178"/>
      <c r="C310" s="17" t="s">
        <v>16</v>
      </c>
      <c r="D310" s="21">
        <v>0</v>
      </c>
      <c r="E310" s="21">
        <v>0</v>
      </c>
      <c r="F310" s="21">
        <v>0</v>
      </c>
      <c r="G310" s="39">
        <v>0</v>
      </c>
      <c r="H310" s="181"/>
      <c r="I310" s="187"/>
      <c r="J310" s="181"/>
      <c r="K310" s="175"/>
      <c r="L310" s="397"/>
      <c r="M310" s="181"/>
      <c r="N310" s="1"/>
    </row>
    <row r="311" spans="1:14" s="8" customFormat="1" ht="102.75" customHeight="1" outlineLevel="1">
      <c r="A311" s="176"/>
      <c r="B311" s="179"/>
      <c r="C311" s="17" t="s">
        <v>18</v>
      </c>
      <c r="D311" s="21">
        <v>0</v>
      </c>
      <c r="E311" s="21">
        <v>0</v>
      </c>
      <c r="F311" s="21">
        <v>0</v>
      </c>
      <c r="G311" s="39">
        <v>0</v>
      </c>
      <c r="H311" s="182"/>
      <c r="I311" s="188"/>
      <c r="J311" s="182"/>
      <c r="K311" s="176"/>
      <c r="L311" s="398"/>
      <c r="M311" s="182"/>
      <c r="N311" s="1"/>
    </row>
    <row r="312" spans="1:14" s="7" customFormat="1" ht="22.5" customHeight="1">
      <c r="A312" s="174" t="s">
        <v>167</v>
      </c>
      <c r="B312" s="177" t="s">
        <v>168</v>
      </c>
      <c r="C312" s="41" t="s">
        <v>10</v>
      </c>
      <c r="D312" s="21">
        <f>SUM(D313:D316)</f>
        <v>0</v>
      </c>
      <c r="E312" s="21">
        <f>SUM(E313:E316)</f>
        <v>0</v>
      </c>
      <c r="F312" s="21">
        <f>SUM(F313:F316)</f>
        <v>0</v>
      </c>
      <c r="G312" s="39">
        <v>0</v>
      </c>
      <c r="H312" s="180" t="s">
        <v>169</v>
      </c>
      <c r="I312" s="186" t="s">
        <v>540</v>
      </c>
      <c r="J312" s="180" t="s">
        <v>29</v>
      </c>
      <c r="K312" s="174" t="s">
        <v>541</v>
      </c>
      <c r="L312" s="186" t="s">
        <v>542</v>
      </c>
      <c r="M312" s="180">
        <v>833</v>
      </c>
    </row>
    <row r="313" spans="1:14" s="7" customFormat="1" ht="22.5" customHeight="1">
      <c r="A313" s="175"/>
      <c r="B313" s="178"/>
      <c r="C313" s="17" t="s">
        <v>12</v>
      </c>
      <c r="D313" s="21">
        <v>0</v>
      </c>
      <c r="E313" s="21">
        <v>0</v>
      </c>
      <c r="F313" s="21">
        <v>0</v>
      </c>
      <c r="G313" s="39">
        <v>0</v>
      </c>
      <c r="H313" s="181"/>
      <c r="I313" s="187"/>
      <c r="J313" s="181"/>
      <c r="K313" s="175"/>
      <c r="L313" s="187"/>
      <c r="M313" s="181"/>
    </row>
    <row r="314" spans="1:14" s="7" customFormat="1" ht="22.5" customHeight="1">
      <c r="A314" s="175"/>
      <c r="B314" s="178"/>
      <c r="C314" s="17" t="s">
        <v>14</v>
      </c>
      <c r="D314" s="21">
        <v>0</v>
      </c>
      <c r="E314" s="21">
        <v>0</v>
      </c>
      <c r="F314" s="21">
        <v>0</v>
      </c>
      <c r="G314" s="39">
        <v>0</v>
      </c>
      <c r="H314" s="181"/>
      <c r="I314" s="187"/>
      <c r="J314" s="181"/>
      <c r="K314" s="175"/>
      <c r="L314" s="187"/>
      <c r="M314" s="181"/>
    </row>
    <row r="315" spans="1:14" s="7" customFormat="1" ht="22.5" customHeight="1">
      <c r="A315" s="175"/>
      <c r="B315" s="178"/>
      <c r="C315" s="17" t="s">
        <v>16</v>
      </c>
      <c r="D315" s="21">
        <v>0</v>
      </c>
      <c r="E315" s="21">
        <v>0</v>
      </c>
      <c r="F315" s="21">
        <v>0</v>
      </c>
      <c r="G315" s="39">
        <v>0</v>
      </c>
      <c r="H315" s="181"/>
      <c r="I315" s="187"/>
      <c r="J315" s="181"/>
      <c r="K315" s="175"/>
      <c r="L315" s="187"/>
      <c r="M315" s="181"/>
    </row>
    <row r="316" spans="1:14" s="7" customFormat="1" ht="22.5" customHeight="1">
      <c r="A316" s="176"/>
      <c r="B316" s="179"/>
      <c r="C316" s="17" t="s">
        <v>18</v>
      </c>
      <c r="D316" s="21">
        <v>0</v>
      </c>
      <c r="E316" s="21">
        <v>0</v>
      </c>
      <c r="F316" s="21">
        <v>0</v>
      </c>
      <c r="G316" s="39">
        <v>0</v>
      </c>
      <c r="H316" s="182"/>
      <c r="I316" s="188"/>
      <c r="J316" s="182"/>
      <c r="K316" s="176"/>
      <c r="L316" s="188"/>
      <c r="M316" s="182"/>
    </row>
    <row r="317" spans="1:14" s="7" customFormat="1" ht="36" customHeight="1">
      <c r="A317" s="174" t="s">
        <v>170</v>
      </c>
      <c r="B317" s="177" t="s">
        <v>171</v>
      </c>
      <c r="C317" s="41" t="s">
        <v>10</v>
      </c>
      <c r="D317" s="21">
        <f>SUM(D318:D321)</f>
        <v>0</v>
      </c>
      <c r="E317" s="21">
        <f>SUM(E318:E321)</f>
        <v>0</v>
      </c>
      <c r="F317" s="21">
        <f>SUM(F318:F321)</f>
        <v>0</v>
      </c>
      <c r="G317" s="39">
        <v>0</v>
      </c>
      <c r="H317" s="236" t="s">
        <v>172</v>
      </c>
      <c r="I317" s="231" t="s">
        <v>543</v>
      </c>
      <c r="J317" s="189" t="s">
        <v>29</v>
      </c>
      <c r="K317" s="174" t="s">
        <v>538</v>
      </c>
      <c r="L317" s="186" t="s">
        <v>542</v>
      </c>
      <c r="M317" s="180">
        <v>833</v>
      </c>
    </row>
    <row r="318" spans="1:14" s="7" customFormat="1" ht="36" customHeight="1">
      <c r="A318" s="175"/>
      <c r="B318" s="178"/>
      <c r="C318" s="17" t="s">
        <v>12</v>
      </c>
      <c r="D318" s="21">
        <v>0</v>
      </c>
      <c r="E318" s="21">
        <v>0</v>
      </c>
      <c r="F318" s="21">
        <v>0</v>
      </c>
      <c r="G318" s="39">
        <v>0</v>
      </c>
      <c r="H318" s="237"/>
      <c r="I318" s="239"/>
      <c r="J318" s="190"/>
      <c r="K318" s="175"/>
      <c r="L318" s="187"/>
      <c r="M318" s="181"/>
    </row>
    <row r="319" spans="1:14" s="7" customFormat="1" ht="36" customHeight="1">
      <c r="A319" s="175"/>
      <c r="B319" s="178"/>
      <c r="C319" s="17" t="s">
        <v>14</v>
      </c>
      <c r="D319" s="21">
        <v>0</v>
      </c>
      <c r="E319" s="21">
        <v>0</v>
      </c>
      <c r="F319" s="21">
        <v>0</v>
      </c>
      <c r="G319" s="39">
        <v>0</v>
      </c>
      <c r="H319" s="237"/>
      <c r="I319" s="239"/>
      <c r="J319" s="190"/>
      <c r="K319" s="175"/>
      <c r="L319" s="187"/>
      <c r="M319" s="181"/>
    </row>
    <row r="320" spans="1:14" s="7" customFormat="1" ht="36" customHeight="1">
      <c r="A320" s="175"/>
      <c r="B320" s="178"/>
      <c r="C320" s="17" t="s">
        <v>16</v>
      </c>
      <c r="D320" s="21">
        <v>0</v>
      </c>
      <c r="E320" s="21">
        <v>0</v>
      </c>
      <c r="F320" s="21">
        <v>0</v>
      </c>
      <c r="G320" s="39">
        <v>0</v>
      </c>
      <c r="H320" s="237"/>
      <c r="I320" s="239"/>
      <c r="J320" s="190"/>
      <c r="K320" s="175"/>
      <c r="L320" s="187"/>
      <c r="M320" s="181"/>
    </row>
    <row r="321" spans="1:13" s="7" customFormat="1" ht="36" customHeight="1">
      <c r="A321" s="176"/>
      <c r="B321" s="179"/>
      <c r="C321" s="17" t="s">
        <v>18</v>
      </c>
      <c r="D321" s="21">
        <v>0</v>
      </c>
      <c r="E321" s="21">
        <v>0</v>
      </c>
      <c r="F321" s="21">
        <v>0</v>
      </c>
      <c r="G321" s="39">
        <v>0</v>
      </c>
      <c r="H321" s="238"/>
      <c r="I321" s="240"/>
      <c r="J321" s="191"/>
      <c r="K321" s="176"/>
      <c r="L321" s="188"/>
      <c r="M321" s="182"/>
    </row>
    <row r="322" spans="1:13" s="7" customFormat="1" ht="27" customHeight="1">
      <c r="A322" s="174" t="s">
        <v>173</v>
      </c>
      <c r="B322" s="177" t="s">
        <v>174</v>
      </c>
      <c r="C322" s="41" t="s">
        <v>10</v>
      </c>
      <c r="D322" s="21">
        <f>SUM(D323:D326)</f>
        <v>0</v>
      </c>
      <c r="E322" s="21">
        <f>SUM(E323:E326)</f>
        <v>0</v>
      </c>
      <c r="F322" s="21">
        <f>SUM(F323:F326)</f>
        <v>0</v>
      </c>
      <c r="G322" s="39">
        <v>0</v>
      </c>
      <c r="H322" s="180" t="s">
        <v>175</v>
      </c>
      <c r="I322" s="399" t="s">
        <v>544</v>
      </c>
      <c r="J322" s="189" t="s">
        <v>33</v>
      </c>
      <c r="K322" s="174" t="s">
        <v>538</v>
      </c>
      <c r="L322" s="186"/>
      <c r="M322" s="180">
        <v>833</v>
      </c>
    </row>
    <row r="323" spans="1:13" s="7" customFormat="1" ht="27" customHeight="1">
      <c r="A323" s="175"/>
      <c r="B323" s="178"/>
      <c r="C323" s="17" t="s">
        <v>12</v>
      </c>
      <c r="D323" s="21">
        <v>0</v>
      </c>
      <c r="E323" s="21">
        <v>0</v>
      </c>
      <c r="F323" s="21">
        <v>0</v>
      </c>
      <c r="G323" s="39">
        <v>0</v>
      </c>
      <c r="H323" s="181"/>
      <c r="I323" s="187"/>
      <c r="J323" s="190"/>
      <c r="K323" s="175"/>
      <c r="L323" s="187"/>
      <c r="M323" s="181"/>
    </row>
    <row r="324" spans="1:13" s="7" customFormat="1" ht="27" customHeight="1">
      <c r="A324" s="175"/>
      <c r="B324" s="178"/>
      <c r="C324" s="17" t="s">
        <v>14</v>
      </c>
      <c r="D324" s="21">
        <v>0</v>
      </c>
      <c r="E324" s="21">
        <v>0</v>
      </c>
      <c r="F324" s="21">
        <v>0</v>
      </c>
      <c r="G324" s="39">
        <v>0</v>
      </c>
      <c r="H324" s="181"/>
      <c r="I324" s="187"/>
      <c r="J324" s="190"/>
      <c r="K324" s="175"/>
      <c r="L324" s="187"/>
      <c r="M324" s="181"/>
    </row>
    <row r="325" spans="1:13" s="7" customFormat="1" ht="27" customHeight="1">
      <c r="A325" s="175"/>
      <c r="B325" s="178"/>
      <c r="C325" s="17" t="s">
        <v>16</v>
      </c>
      <c r="D325" s="21">
        <v>0</v>
      </c>
      <c r="E325" s="21">
        <v>0</v>
      </c>
      <c r="F325" s="21">
        <v>0</v>
      </c>
      <c r="G325" s="39">
        <v>0</v>
      </c>
      <c r="H325" s="181"/>
      <c r="I325" s="187"/>
      <c r="J325" s="190"/>
      <c r="K325" s="175"/>
      <c r="L325" s="187"/>
      <c r="M325" s="181"/>
    </row>
    <row r="326" spans="1:13" s="7" customFormat="1" ht="27" customHeight="1">
      <c r="A326" s="176"/>
      <c r="B326" s="179"/>
      <c r="C326" s="17" t="s">
        <v>18</v>
      </c>
      <c r="D326" s="21">
        <v>0</v>
      </c>
      <c r="E326" s="21">
        <v>0</v>
      </c>
      <c r="F326" s="21">
        <v>0</v>
      </c>
      <c r="G326" s="39">
        <v>0</v>
      </c>
      <c r="H326" s="182"/>
      <c r="I326" s="188"/>
      <c r="J326" s="191"/>
      <c r="K326" s="176"/>
      <c r="L326" s="188"/>
      <c r="M326" s="182"/>
    </row>
    <row r="327" spans="1:13" s="7" customFormat="1" ht="45" customHeight="1">
      <c r="A327" s="174" t="s">
        <v>176</v>
      </c>
      <c r="B327" s="177" t="s">
        <v>177</v>
      </c>
      <c r="C327" s="41" t="s">
        <v>10</v>
      </c>
      <c r="D327" s="21">
        <f>SUM(D328:D331)</f>
        <v>0</v>
      </c>
      <c r="E327" s="21">
        <f>SUM(E328:E331)</f>
        <v>0</v>
      </c>
      <c r="F327" s="21">
        <f>SUM(F328:F331)</f>
        <v>0</v>
      </c>
      <c r="G327" s="39">
        <v>0</v>
      </c>
      <c r="H327" s="180" t="s">
        <v>178</v>
      </c>
      <c r="I327" s="186" t="s">
        <v>545</v>
      </c>
      <c r="J327" s="180" t="s">
        <v>29</v>
      </c>
      <c r="K327" s="174" t="s">
        <v>546</v>
      </c>
      <c r="L327" s="186" t="s">
        <v>542</v>
      </c>
      <c r="M327" s="180">
        <v>833</v>
      </c>
    </row>
    <row r="328" spans="1:13" s="7" customFormat="1" ht="45" customHeight="1">
      <c r="A328" s="175"/>
      <c r="B328" s="178"/>
      <c r="C328" s="17" t="s">
        <v>12</v>
      </c>
      <c r="D328" s="21">
        <v>0</v>
      </c>
      <c r="E328" s="21">
        <v>0</v>
      </c>
      <c r="F328" s="21">
        <v>0</v>
      </c>
      <c r="G328" s="39">
        <v>0</v>
      </c>
      <c r="H328" s="181"/>
      <c r="I328" s="187"/>
      <c r="J328" s="181"/>
      <c r="K328" s="175"/>
      <c r="L328" s="187"/>
      <c r="M328" s="181"/>
    </row>
    <row r="329" spans="1:13" s="7" customFormat="1" ht="45" customHeight="1">
      <c r="A329" s="175"/>
      <c r="B329" s="178"/>
      <c r="C329" s="17" t="s">
        <v>14</v>
      </c>
      <c r="D329" s="21">
        <v>0</v>
      </c>
      <c r="E329" s="21">
        <v>0</v>
      </c>
      <c r="F329" s="21">
        <v>0</v>
      </c>
      <c r="G329" s="39">
        <v>0</v>
      </c>
      <c r="H329" s="181"/>
      <c r="I329" s="187"/>
      <c r="J329" s="181"/>
      <c r="K329" s="175"/>
      <c r="L329" s="187"/>
      <c r="M329" s="181"/>
    </row>
    <row r="330" spans="1:13" s="7" customFormat="1" ht="45" customHeight="1">
      <c r="A330" s="175"/>
      <c r="B330" s="178"/>
      <c r="C330" s="17" t="s">
        <v>16</v>
      </c>
      <c r="D330" s="21">
        <v>0</v>
      </c>
      <c r="E330" s="21">
        <v>0</v>
      </c>
      <c r="F330" s="21">
        <v>0</v>
      </c>
      <c r="G330" s="39">
        <v>0</v>
      </c>
      <c r="H330" s="181"/>
      <c r="I330" s="187"/>
      <c r="J330" s="181"/>
      <c r="K330" s="175"/>
      <c r="L330" s="187"/>
      <c r="M330" s="181"/>
    </row>
    <row r="331" spans="1:13" s="7" customFormat="1" ht="45" customHeight="1">
      <c r="A331" s="176"/>
      <c r="B331" s="179"/>
      <c r="C331" s="17" t="s">
        <v>18</v>
      </c>
      <c r="D331" s="21">
        <v>0</v>
      </c>
      <c r="E331" s="21">
        <v>0</v>
      </c>
      <c r="F331" s="21">
        <v>0</v>
      </c>
      <c r="G331" s="39">
        <v>0</v>
      </c>
      <c r="H331" s="182"/>
      <c r="I331" s="188"/>
      <c r="J331" s="182"/>
      <c r="K331" s="176"/>
      <c r="L331" s="188"/>
      <c r="M331" s="182"/>
    </row>
    <row r="332" spans="1:13" s="7" customFormat="1" ht="35.25" customHeight="1">
      <c r="A332" s="174" t="s">
        <v>179</v>
      </c>
      <c r="B332" s="177" t="s">
        <v>547</v>
      </c>
      <c r="C332" s="41" t="s">
        <v>10</v>
      </c>
      <c r="D332" s="21">
        <f>SUM(D333:D336)</f>
        <v>0</v>
      </c>
      <c r="E332" s="21">
        <f>SUM(E333:E336)</f>
        <v>0</v>
      </c>
      <c r="F332" s="21">
        <f>SUM(F333:F336)</f>
        <v>0</v>
      </c>
      <c r="G332" s="39">
        <v>0</v>
      </c>
      <c r="H332" s="180" t="s">
        <v>548</v>
      </c>
      <c r="I332" s="231"/>
      <c r="J332" s="180" t="s">
        <v>165</v>
      </c>
      <c r="K332" s="241" t="s">
        <v>549</v>
      </c>
      <c r="L332" s="186" t="s">
        <v>550</v>
      </c>
      <c r="M332" s="180">
        <v>833</v>
      </c>
    </row>
    <row r="333" spans="1:13" s="8" customFormat="1" ht="35.25" customHeight="1">
      <c r="A333" s="175"/>
      <c r="B333" s="178"/>
      <c r="C333" s="17" t="s">
        <v>12</v>
      </c>
      <c r="D333" s="21">
        <v>0</v>
      </c>
      <c r="E333" s="21">
        <v>0</v>
      </c>
      <c r="F333" s="21">
        <v>0</v>
      </c>
      <c r="G333" s="39">
        <v>0</v>
      </c>
      <c r="H333" s="181"/>
      <c r="I333" s="239"/>
      <c r="J333" s="181"/>
      <c r="K333" s="241"/>
      <c r="L333" s="187"/>
      <c r="M333" s="181"/>
    </row>
    <row r="334" spans="1:13" s="8" customFormat="1" ht="35.25" customHeight="1">
      <c r="A334" s="175"/>
      <c r="B334" s="178"/>
      <c r="C334" s="17" t="s">
        <v>14</v>
      </c>
      <c r="D334" s="21">
        <v>0</v>
      </c>
      <c r="E334" s="21">
        <v>0</v>
      </c>
      <c r="F334" s="21">
        <v>0</v>
      </c>
      <c r="G334" s="39">
        <v>0</v>
      </c>
      <c r="H334" s="181"/>
      <c r="I334" s="239"/>
      <c r="J334" s="181"/>
      <c r="K334" s="241"/>
      <c r="L334" s="187"/>
      <c r="M334" s="181"/>
    </row>
    <row r="335" spans="1:13" s="8" customFormat="1" ht="35.25" customHeight="1">
      <c r="A335" s="175"/>
      <c r="B335" s="178"/>
      <c r="C335" s="17" t="s">
        <v>16</v>
      </c>
      <c r="D335" s="21">
        <v>0</v>
      </c>
      <c r="E335" s="21">
        <v>0</v>
      </c>
      <c r="F335" s="21">
        <v>0</v>
      </c>
      <c r="G335" s="39">
        <v>0</v>
      </c>
      <c r="H335" s="181"/>
      <c r="I335" s="239"/>
      <c r="J335" s="181"/>
      <c r="K335" s="241"/>
      <c r="L335" s="187"/>
      <c r="M335" s="181"/>
    </row>
    <row r="336" spans="1:13" s="8" customFormat="1" ht="35.25" customHeight="1">
      <c r="A336" s="176"/>
      <c r="B336" s="179"/>
      <c r="C336" s="17" t="s">
        <v>18</v>
      </c>
      <c r="D336" s="21">
        <v>0</v>
      </c>
      <c r="E336" s="21">
        <v>0</v>
      </c>
      <c r="F336" s="21">
        <v>0</v>
      </c>
      <c r="G336" s="39">
        <v>0</v>
      </c>
      <c r="H336" s="182"/>
      <c r="I336" s="240"/>
      <c r="J336" s="182"/>
      <c r="K336" s="241"/>
      <c r="L336" s="188"/>
      <c r="M336" s="182"/>
    </row>
    <row r="337" spans="1:13" s="8" customFormat="1" ht="25.5" customHeight="1">
      <c r="A337" s="174" t="s">
        <v>180</v>
      </c>
      <c r="B337" s="177" t="s">
        <v>181</v>
      </c>
      <c r="C337" s="41" t="s">
        <v>10</v>
      </c>
      <c r="D337" s="21">
        <f>SUM(D338:D341)</f>
        <v>0</v>
      </c>
      <c r="E337" s="21">
        <f>SUM(E338:E341)</f>
        <v>0</v>
      </c>
      <c r="F337" s="21">
        <f>SUM(F338:F341)</f>
        <v>0</v>
      </c>
      <c r="G337" s="39">
        <v>0</v>
      </c>
      <c r="H337" s="180" t="s">
        <v>182</v>
      </c>
      <c r="I337" s="186"/>
      <c r="J337" s="180" t="s">
        <v>165</v>
      </c>
      <c r="K337" s="174" t="s">
        <v>551</v>
      </c>
      <c r="L337" s="186" t="s">
        <v>552</v>
      </c>
      <c r="M337" s="180">
        <v>833</v>
      </c>
    </row>
    <row r="338" spans="1:13" s="8" customFormat="1" ht="25.5" customHeight="1">
      <c r="A338" s="175"/>
      <c r="B338" s="178"/>
      <c r="C338" s="17" t="s">
        <v>12</v>
      </c>
      <c r="D338" s="21">
        <v>0</v>
      </c>
      <c r="E338" s="21">
        <v>0</v>
      </c>
      <c r="F338" s="21">
        <v>0</v>
      </c>
      <c r="G338" s="39">
        <v>0</v>
      </c>
      <c r="H338" s="181"/>
      <c r="I338" s="187"/>
      <c r="J338" s="181"/>
      <c r="K338" s="175"/>
      <c r="L338" s="187"/>
      <c r="M338" s="181"/>
    </row>
    <row r="339" spans="1:13" s="8" customFormat="1" ht="25.5" customHeight="1">
      <c r="A339" s="175"/>
      <c r="B339" s="178"/>
      <c r="C339" s="17" t="s">
        <v>14</v>
      </c>
      <c r="D339" s="21">
        <v>0</v>
      </c>
      <c r="E339" s="21">
        <v>0</v>
      </c>
      <c r="F339" s="21">
        <v>0</v>
      </c>
      <c r="G339" s="39">
        <v>0</v>
      </c>
      <c r="H339" s="181"/>
      <c r="I339" s="187"/>
      <c r="J339" s="181"/>
      <c r="K339" s="175"/>
      <c r="L339" s="187"/>
      <c r="M339" s="181"/>
    </row>
    <row r="340" spans="1:13" s="8" customFormat="1" ht="25.5" customHeight="1">
      <c r="A340" s="175"/>
      <c r="B340" s="178"/>
      <c r="C340" s="17" t="s">
        <v>16</v>
      </c>
      <c r="D340" s="21">
        <v>0</v>
      </c>
      <c r="E340" s="21">
        <v>0</v>
      </c>
      <c r="F340" s="21">
        <v>0</v>
      </c>
      <c r="G340" s="39">
        <v>0</v>
      </c>
      <c r="H340" s="181"/>
      <c r="I340" s="187"/>
      <c r="J340" s="181"/>
      <c r="K340" s="175"/>
      <c r="L340" s="187"/>
      <c r="M340" s="181"/>
    </row>
    <row r="341" spans="1:13" s="8" customFormat="1" ht="25.5" customHeight="1">
      <c r="A341" s="176"/>
      <c r="B341" s="179"/>
      <c r="C341" s="17" t="s">
        <v>18</v>
      </c>
      <c r="D341" s="21">
        <v>0</v>
      </c>
      <c r="E341" s="21">
        <v>0</v>
      </c>
      <c r="F341" s="21">
        <v>0</v>
      </c>
      <c r="G341" s="39">
        <v>0</v>
      </c>
      <c r="H341" s="182"/>
      <c r="I341" s="188"/>
      <c r="J341" s="182"/>
      <c r="K341" s="176"/>
      <c r="L341" s="188"/>
      <c r="M341" s="182"/>
    </row>
    <row r="342" spans="1:13" s="8" customFormat="1" ht="25.5" customHeight="1">
      <c r="A342" s="174" t="s">
        <v>183</v>
      </c>
      <c r="B342" s="177" t="s">
        <v>184</v>
      </c>
      <c r="C342" s="41" t="s">
        <v>10</v>
      </c>
      <c r="D342" s="21">
        <f>SUM(D343:D346)</f>
        <v>0</v>
      </c>
      <c r="E342" s="21">
        <f>SUM(E343:E346)</f>
        <v>0</v>
      </c>
      <c r="F342" s="21">
        <f>SUM(F343:F346)</f>
        <v>0</v>
      </c>
      <c r="G342" s="39">
        <v>0</v>
      </c>
      <c r="H342" s="180" t="s">
        <v>185</v>
      </c>
      <c r="I342" s="231"/>
      <c r="J342" s="189" t="s">
        <v>165</v>
      </c>
      <c r="K342" s="174" t="s">
        <v>546</v>
      </c>
      <c r="L342" s="184" t="s">
        <v>553</v>
      </c>
      <c r="M342" s="180">
        <v>833</v>
      </c>
    </row>
    <row r="343" spans="1:13" s="8" customFormat="1" ht="25.5" customHeight="1">
      <c r="A343" s="175"/>
      <c r="B343" s="178"/>
      <c r="C343" s="17" t="s">
        <v>12</v>
      </c>
      <c r="D343" s="21">
        <v>0</v>
      </c>
      <c r="E343" s="21">
        <v>0</v>
      </c>
      <c r="F343" s="21">
        <v>0</v>
      </c>
      <c r="G343" s="39">
        <v>0</v>
      </c>
      <c r="H343" s="181"/>
      <c r="I343" s="239"/>
      <c r="J343" s="190"/>
      <c r="K343" s="175"/>
      <c r="L343" s="185"/>
      <c r="M343" s="181"/>
    </row>
    <row r="344" spans="1:13" s="8" customFormat="1" ht="25.5" customHeight="1">
      <c r="A344" s="175"/>
      <c r="B344" s="178"/>
      <c r="C344" s="17" t="s">
        <v>14</v>
      </c>
      <c r="D344" s="21">
        <v>0</v>
      </c>
      <c r="E344" s="21">
        <v>0</v>
      </c>
      <c r="F344" s="21">
        <v>0</v>
      </c>
      <c r="G344" s="39">
        <v>0</v>
      </c>
      <c r="H344" s="181"/>
      <c r="I344" s="239"/>
      <c r="J344" s="190"/>
      <c r="K344" s="175"/>
      <c r="L344" s="185"/>
      <c r="M344" s="181"/>
    </row>
    <row r="345" spans="1:13" s="8" customFormat="1" ht="25.5" customHeight="1">
      <c r="A345" s="175"/>
      <c r="B345" s="178"/>
      <c r="C345" s="17" t="s">
        <v>16</v>
      </c>
      <c r="D345" s="21">
        <v>0</v>
      </c>
      <c r="E345" s="21">
        <v>0</v>
      </c>
      <c r="F345" s="21">
        <v>0</v>
      </c>
      <c r="G345" s="39">
        <v>0</v>
      </c>
      <c r="H345" s="181"/>
      <c r="I345" s="239"/>
      <c r="J345" s="190"/>
      <c r="K345" s="175"/>
      <c r="L345" s="185"/>
      <c r="M345" s="181"/>
    </row>
    <row r="346" spans="1:13" s="8" customFormat="1" ht="25.5" customHeight="1">
      <c r="A346" s="176"/>
      <c r="B346" s="179"/>
      <c r="C346" s="17" t="s">
        <v>18</v>
      </c>
      <c r="D346" s="21">
        <v>0</v>
      </c>
      <c r="E346" s="21">
        <v>0</v>
      </c>
      <c r="F346" s="21">
        <v>0</v>
      </c>
      <c r="G346" s="39">
        <v>0</v>
      </c>
      <c r="H346" s="182"/>
      <c r="I346" s="240"/>
      <c r="J346" s="191"/>
      <c r="K346" s="176"/>
      <c r="L346" s="185"/>
      <c r="M346" s="182"/>
    </row>
    <row r="347" spans="1:13" s="8" customFormat="1" ht="50.1" customHeight="1">
      <c r="A347" s="174" t="s">
        <v>186</v>
      </c>
      <c r="B347" s="177" t="s">
        <v>187</v>
      </c>
      <c r="C347" s="41" t="s">
        <v>10</v>
      </c>
      <c r="D347" s="21">
        <f>SUM(D348:D351)</f>
        <v>0</v>
      </c>
      <c r="E347" s="21">
        <f>SUM(E348:E351)</f>
        <v>0</v>
      </c>
      <c r="F347" s="21">
        <f>SUM(F348:F351)</f>
        <v>0</v>
      </c>
      <c r="G347" s="39">
        <v>0</v>
      </c>
      <c r="H347" s="180" t="s">
        <v>188</v>
      </c>
      <c r="I347" s="242" t="s">
        <v>554</v>
      </c>
      <c r="J347" s="189" t="s">
        <v>33</v>
      </c>
      <c r="K347" s="241" t="s">
        <v>541</v>
      </c>
      <c r="L347" s="184"/>
      <c r="M347" s="180">
        <v>833</v>
      </c>
    </row>
    <row r="348" spans="1:13" s="8" customFormat="1" ht="50.1" customHeight="1">
      <c r="A348" s="175"/>
      <c r="B348" s="178"/>
      <c r="C348" s="17" t="s">
        <v>12</v>
      </c>
      <c r="D348" s="21">
        <v>0</v>
      </c>
      <c r="E348" s="21">
        <v>0</v>
      </c>
      <c r="F348" s="21">
        <v>0</v>
      </c>
      <c r="G348" s="39">
        <v>0</v>
      </c>
      <c r="H348" s="181"/>
      <c r="I348" s="243"/>
      <c r="J348" s="190"/>
      <c r="K348" s="241"/>
      <c r="L348" s="185"/>
      <c r="M348" s="181"/>
    </row>
    <row r="349" spans="1:13" s="8" customFormat="1" ht="50.1" customHeight="1">
      <c r="A349" s="175"/>
      <c r="B349" s="178"/>
      <c r="C349" s="17" t="s">
        <v>14</v>
      </c>
      <c r="D349" s="21">
        <v>0</v>
      </c>
      <c r="E349" s="21">
        <v>0</v>
      </c>
      <c r="F349" s="21">
        <v>0</v>
      </c>
      <c r="G349" s="39">
        <v>0</v>
      </c>
      <c r="H349" s="181"/>
      <c r="I349" s="243"/>
      <c r="J349" s="190"/>
      <c r="K349" s="241"/>
      <c r="L349" s="185"/>
      <c r="M349" s="181"/>
    </row>
    <row r="350" spans="1:13" s="8" customFormat="1" ht="50.1" customHeight="1">
      <c r="A350" s="175"/>
      <c r="B350" s="178"/>
      <c r="C350" s="17" t="s">
        <v>16</v>
      </c>
      <c r="D350" s="21">
        <v>0</v>
      </c>
      <c r="E350" s="21">
        <v>0</v>
      </c>
      <c r="F350" s="21">
        <v>0</v>
      </c>
      <c r="G350" s="39">
        <v>0</v>
      </c>
      <c r="H350" s="181"/>
      <c r="I350" s="243"/>
      <c r="J350" s="190"/>
      <c r="K350" s="241"/>
      <c r="L350" s="185"/>
      <c r="M350" s="181"/>
    </row>
    <row r="351" spans="1:13" s="8" customFormat="1" ht="50.1" customHeight="1">
      <c r="A351" s="176"/>
      <c r="B351" s="179"/>
      <c r="C351" s="17" t="s">
        <v>18</v>
      </c>
      <c r="D351" s="21">
        <v>0</v>
      </c>
      <c r="E351" s="21">
        <v>0</v>
      </c>
      <c r="F351" s="21">
        <v>0</v>
      </c>
      <c r="G351" s="39">
        <v>0</v>
      </c>
      <c r="H351" s="182"/>
      <c r="I351" s="244"/>
      <c r="J351" s="191"/>
      <c r="K351" s="241"/>
      <c r="L351" s="185"/>
      <c r="M351" s="182"/>
    </row>
    <row r="352" spans="1:13" s="8" customFormat="1" ht="39.950000000000003" customHeight="1">
      <c r="A352" s="174" t="s">
        <v>189</v>
      </c>
      <c r="B352" s="177" t="s">
        <v>190</v>
      </c>
      <c r="C352" s="41" t="s">
        <v>10</v>
      </c>
      <c r="D352" s="21">
        <f>SUM(D353:D356)</f>
        <v>0</v>
      </c>
      <c r="E352" s="21">
        <f>SUM(E353:E356)</f>
        <v>0</v>
      </c>
      <c r="F352" s="21">
        <f>SUM(F353:F356)</f>
        <v>0</v>
      </c>
      <c r="G352" s="39">
        <v>0</v>
      </c>
      <c r="H352" s="180" t="s">
        <v>191</v>
      </c>
      <c r="I352" s="231"/>
      <c r="J352" s="189" t="s">
        <v>165</v>
      </c>
      <c r="K352" s="241" t="s">
        <v>555</v>
      </c>
      <c r="L352" s="186" t="s">
        <v>552</v>
      </c>
      <c r="M352" s="180">
        <v>833</v>
      </c>
    </row>
    <row r="353" spans="1:13" s="8" customFormat="1" ht="39.950000000000003" customHeight="1">
      <c r="A353" s="175"/>
      <c r="B353" s="178"/>
      <c r="C353" s="17" t="s">
        <v>12</v>
      </c>
      <c r="D353" s="21">
        <v>0</v>
      </c>
      <c r="E353" s="21">
        <v>0</v>
      </c>
      <c r="F353" s="21">
        <v>0</v>
      </c>
      <c r="G353" s="39">
        <v>0</v>
      </c>
      <c r="H353" s="181"/>
      <c r="I353" s="239"/>
      <c r="J353" s="190"/>
      <c r="K353" s="241"/>
      <c r="L353" s="187"/>
      <c r="M353" s="181"/>
    </row>
    <row r="354" spans="1:13" s="8" customFormat="1" ht="39.950000000000003" customHeight="1">
      <c r="A354" s="175"/>
      <c r="B354" s="178"/>
      <c r="C354" s="17" t="s">
        <v>14</v>
      </c>
      <c r="D354" s="21">
        <v>0</v>
      </c>
      <c r="E354" s="21">
        <v>0</v>
      </c>
      <c r="F354" s="21">
        <v>0</v>
      </c>
      <c r="G354" s="39">
        <v>0</v>
      </c>
      <c r="H354" s="181"/>
      <c r="I354" s="239"/>
      <c r="J354" s="190"/>
      <c r="K354" s="241"/>
      <c r="L354" s="187"/>
      <c r="M354" s="181"/>
    </row>
    <row r="355" spans="1:13" s="8" customFormat="1" ht="39.950000000000003" customHeight="1">
      <c r="A355" s="175"/>
      <c r="B355" s="178"/>
      <c r="C355" s="17" t="s">
        <v>16</v>
      </c>
      <c r="D355" s="21">
        <v>0</v>
      </c>
      <c r="E355" s="21">
        <v>0</v>
      </c>
      <c r="F355" s="21">
        <v>0</v>
      </c>
      <c r="G355" s="39">
        <v>0</v>
      </c>
      <c r="H355" s="181"/>
      <c r="I355" s="239"/>
      <c r="J355" s="190"/>
      <c r="K355" s="241"/>
      <c r="L355" s="187"/>
      <c r="M355" s="181"/>
    </row>
    <row r="356" spans="1:13" s="8" customFormat="1" ht="39.950000000000003" customHeight="1">
      <c r="A356" s="176"/>
      <c r="B356" s="179"/>
      <c r="C356" s="17" t="s">
        <v>18</v>
      </c>
      <c r="D356" s="21">
        <v>0</v>
      </c>
      <c r="E356" s="21">
        <v>0</v>
      </c>
      <c r="F356" s="21">
        <v>0</v>
      </c>
      <c r="G356" s="39">
        <v>0</v>
      </c>
      <c r="H356" s="182"/>
      <c r="I356" s="240"/>
      <c r="J356" s="191"/>
      <c r="K356" s="241"/>
      <c r="L356" s="188"/>
      <c r="M356" s="182"/>
    </row>
    <row r="357" spans="1:13" s="8" customFormat="1" ht="29.25" customHeight="1">
      <c r="A357" s="174" t="s">
        <v>192</v>
      </c>
      <c r="B357" s="177" t="s">
        <v>193</v>
      </c>
      <c r="C357" s="41" t="s">
        <v>10</v>
      </c>
      <c r="D357" s="21">
        <f>SUM(D358:D361)</f>
        <v>10500</v>
      </c>
      <c r="E357" s="21">
        <f>SUM(E358:E361)</f>
        <v>1793.9684299999999</v>
      </c>
      <c r="F357" s="21">
        <f>SUM(F358:F361)</f>
        <v>1793.9684299999999</v>
      </c>
      <c r="G357" s="39">
        <f t="shared" si="61"/>
        <v>0.17085413619047618</v>
      </c>
      <c r="H357" s="180" t="s">
        <v>194</v>
      </c>
      <c r="I357" s="171" t="s">
        <v>11</v>
      </c>
      <c r="J357" s="172">
        <f>SUM(J358:J360)</f>
        <v>2</v>
      </c>
      <c r="K357" s="174" t="s">
        <v>556</v>
      </c>
      <c r="L357" s="245"/>
      <c r="M357" s="180">
        <v>833</v>
      </c>
    </row>
    <row r="358" spans="1:13" s="8" customFormat="1" ht="29.25" customHeight="1">
      <c r="A358" s="175"/>
      <c r="B358" s="178"/>
      <c r="C358" s="17" t="s">
        <v>12</v>
      </c>
      <c r="D358" s="21">
        <f>D363+D368</f>
        <v>10500</v>
      </c>
      <c r="E358" s="21">
        <f t="shared" ref="D358:F361" si="64">E363+E368</f>
        <v>1793.9684299999999</v>
      </c>
      <c r="F358" s="21">
        <f t="shared" si="64"/>
        <v>1793.9684299999999</v>
      </c>
      <c r="G358" s="39">
        <f t="shared" si="61"/>
        <v>0.17085413619047618</v>
      </c>
      <c r="H358" s="181"/>
      <c r="I358" s="171" t="s">
        <v>13</v>
      </c>
      <c r="J358" s="172">
        <v>0</v>
      </c>
      <c r="K358" s="175"/>
      <c r="L358" s="246"/>
      <c r="M358" s="181"/>
    </row>
    <row r="359" spans="1:13" s="8" customFormat="1" ht="29.25" customHeight="1">
      <c r="A359" s="175"/>
      <c r="B359" s="178"/>
      <c r="C359" s="17" t="s">
        <v>14</v>
      </c>
      <c r="D359" s="21">
        <f t="shared" si="64"/>
        <v>0</v>
      </c>
      <c r="E359" s="21">
        <f t="shared" si="64"/>
        <v>0</v>
      </c>
      <c r="F359" s="21">
        <f t="shared" si="64"/>
        <v>0</v>
      </c>
      <c r="G359" s="39">
        <v>0</v>
      </c>
      <c r="H359" s="181"/>
      <c r="I359" s="171" t="s">
        <v>15</v>
      </c>
      <c r="J359" s="172">
        <v>1</v>
      </c>
      <c r="K359" s="175"/>
      <c r="L359" s="246"/>
      <c r="M359" s="181"/>
    </row>
    <row r="360" spans="1:13" s="8" customFormat="1" ht="29.25" customHeight="1">
      <c r="A360" s="175"/>
      <c r="B360" s="178"/>
      <c r="C360" s="17" t="s">
        <v>16</v>
      </c>
      <c r="D360" s="21">
        <f t="shared" si="64"/>
        <v>0</v>
      </c>
      <c r="E360" s="21">
        <f t="shared" si="64"/>
        <v>0</v>
      </c>
      <c r="F360" s="21">
        <f t="shared" si="64"/>
        <v>0</v>
      </c>
      <c r="G360" s="39">
        <v>0</v>
      </c>
      <c r="H360" s="181"/>
      <c r="I360" s="171" t="s">
        <v>17</v>
      </c>
      <c r="J360" s="172">
        <v>1</v>
      </c>
      <c r="K360" s="175"/>
      <c r="L360" s="246"/>
      <c r="M360" s="181"/>
    </row>
    <row r="361" spans="1:13" s="8" customFormat="1" ht="29.25" customHeight="1">
      <c r="A361" s="176"/>
      <c r="B361" s="179"/>
      <c r="C361" s="17" t="s">
        <v>18</v>
      </c>
      <c r="D361" s="21">
        <f t="shared" si="64"/>
        <v>0</v>
      </c>
      <c r="E361" s="21">
        <f t="shared" si="64"/>
        <v>0</v>
      </c>
      <c r="F361" s="21">
        <f t="shared" si="64"/>
        <v>0</v>
      </c>
      <c r="G361" s="39">
        <v>0</v>
      </c>
      <c r="H361" s="182"/>
      <c r="I361" s="171" t="s">
        <v>19</v>
      </c>
      <c r="J361" s="40">
        <f>(J358+J359/2)/J357</f>
        <v>0.25</v>
      </c>
      <c r="K361" s="176"/>
      <c r="L361" s="247"/>
      <c r="M361" s="182"/>
    </row>
    <row r="362" spans="1:13" s="8" customFormat="1" ht="26.25" customHeight="1">
      <c r="A362" s="174" t="s">
        <v>195</v>
      </c>
      <c r="B362" s="177" t="s">
        <v>196</v>
      </c>
      <c r="C362" s="41" t="s">
        <v>10</v>
      </c>
      <c r="D362" s="21">
        <f>SUM(D363:D366)</f>
        <v>10500</v>
      </c>
      <c r="E362" s="21">
        <f>SUM(E363:E366)</f>
        <v>1793.9684299999999</v>
      </c>
      <c r="F362" s="21">
        <f>SUM(F363:F366)</f>
        <v>1793.9684299999999</v>
      </c>
      <c r="G362" s="39">
        <f t="shared" ref="G362:G363" si="65">F362/D362</f>
        <v>0.17085413619047618</v>
      </c>
      <c r="H362" s="180" t="s">
        <v>197</v>
      </c>
      <c r="I362" s="231" t="s">
        <v>557</v>
      </c>
      <c r="J362" s="189" t="s">
        <v>165</v>
      </c>
      <c r="K362" s="241" t="s">
        <v>556</v>
      </c>
      <c r="L362" s="186" t="s">
        <v>558</v>
      </c>
      <c r="M362" s="180">
        <v>833</v>
      </c>
    </row>
    <row r="363" spans="1:13" s="8" customFormat="1" ht="26.25" customHeight="1">
      <c r="A363" s="175"/>
      <c r="B363" s="178"/>
      <c r="C363" s="17" t="s">
        <v>12</v>
      </c>
      <c r="D363" s="21">
        <v>10500</v>
      </c>
      <c r="E363" s="21">
        <v>1793.9684299999999</v>
      </c>
      <c r="F363" s="21">
        <v>1793.9684299999999</v>
      </c>
      <c r="G363" s="39">
        <f t="shared" si="65"/>
        <v>0.17085413619047618</v>
      </c>
      <c r="H363" s="181"/>
      <c r="I363" s="239"/>
      <c r="J363" s="190"/>
      <c r="K363" s="241"/>
      <c r="L363" s="400"/>
      <c r="M363" s="181"/>
    </row>
    <row r="364" spans="1:13" s="8" customFormat="1" ht="26.25" customHeight="1">
      <c r="A364" s="175"/>
      <c r="B364" s="178"/>
      <c r="C364" s="17" t="s">
        <v>14</v>
      </c>
      <c r="D364" s="21">
        <v>0</v>
      </c>
      <c r="E364" s="21">
        <v>0</v>
      </c>
      <c r="F364" s="21">
        <v>0</v>
      </c>
      <c r="G364" s="39">
        <v>0</v>
      </c>
      <c r="H364" s="181"/>
      <c r="I364" s="239"/>
      <c r="J364" s="190"/>
      <c r="K364" s="241"/>
      <c r="L364" s="400"/>
      <c r="M364" s="181"/>
    </row>
    <row r="365" spans="1:13" s="8" customFormat="1" ht="26.25" customHeight="1">
      <c r="A365" s="175"/>
      <c r="B365" s="178"/>
      <c r="C365" s="17" t="s">
        <v>16</v>
      </c>
      <c r="D365" s="21">
        <v>0</v>
      </c>
      <c r="E365" s="21">
        <v>0</v>
      </c>
      <c r="F365" s="21">
        <v>0</v>
      </c>
      <c r="G365" s="39">
        <v>0</v>
      </c>
      <c r="H365" s="181"/>
      <c r="I365" s="239"/>
      <c r="J365" s="190"/>
      <c r="K365" s="241"/>
      <c r="L365" s="400"/>
      <c r="M365" s="181"/>
    </row>
    <row r="366" spans="1:13" s="8" customFormat="1" ht="39" customHeight="1">
      <c r="A366" s="176"/>
      <c r="B366" s="179"/>
      <c r="C366" s="17" t="s">
        <v>18</v>
      </c>
      <c r="D366" s="21">
        <v>0</v>
      </c>
      <c r="E366" s="21">
        <v>0</v>
      </c>
      <c r="F366" s="21">
        <v>0</v>
      </c>
      <c r="G366" s="39">
        <v>0</v>
      </c>
      <c r="H366" s="182"/>
      <c r="I366" s="240"/>
      <c r="J366" s="191"/>
      <c r="K366" s="241"/>
      <c r="L366" s="401"/>
      <c r="M366" s="182"/>
    </row>
    <row r="367" spans="1:13" s="8" customFormat="1" ht="21.75" customHeight="1">
      <c r="A367" s="174" t="s">
        <v>198</v>
      </c>
      <c r="B367" s="177" t="s">
        <v>199</v>
      </c>
      <c r="C367" s="41" t="s">
        <v>10</v>
      </c>
      <c r="D367" s="21">
        <f>SUM(D368:D371)</f>
        <v>0</v>
      </c>
      <c r="E367" s="21">
        <f>SUM(E368:E371)</f>
        <v>0</v>
      </c>
      <c r="F367" s="21">
        <f>SUM(F368:F371)</f>
        <v>0</v>
      </c>
      <c r="G367" s="39">
        <v>0</v>
      </c>
      <c r="H367" s="180" t="s">
        <v>200</v>
      </c>
      <c r="I367" s="231" t="s">
        <v>559</v>
      </c>
      <c r="J367" s="189" t="s">
        <v>29</v>
      </c>
      <c r="K367" s="241" t="s">
        <v>538</v>
      </c>
      <c r="L367" s="222" t="s">
        <v>542</v>
      </c>
      <c r="M367" s="180">
        <v>833</v>
      </c>
    </row>
    <row r="368" spans="1:13" s="8" customFormat="1" ht="21.75" customHeight="1">
      <c r="A368" s="175"/>
      <c r="B368" s="178"/>
      <c r="C368" s="17" t="s">
        <v>12</v>
      </c>
      <c r="D368" s="21">
        <v>0</v>
      </c>
      <c r="E368" s="21">
        <v>0</v>
      </c>
      <c r="F368" s="21">
        <v>0</v>
      </c>
      <c r="G368" s="39">
        <v>0</v>
      </c>
      <c r="H368" s="181"/>
      <c r="I368" s="239"/>
      <c r="J368" s="190"/>
      <c r="K368" s="241"/>
      <c r="L368" s="402"/>
      <c r="M368" s="181"/>
    </row>
    <row r="369" spans="1:13" s="8" customFormat="1" ht="21.75" customHeight="1">
      <c r="A369" s="175"/>
      <c r="B369" s="178"/>
      <c r="C369" s="17" t="s">
        <v>14</v>
      </c>
      <c r="D369" s="21">
        <v>0</v>
      </c>
      <c r="E369" s="21">
        <v>0</v>
      </c>
      <c r="F369" s="21">
        <v>0</v>
      </c>
      <c r="G369" s="39">
        <v>0</v>
      </c>
      <c r="H369" s="181"/>
      <c r="I369" s="239"/>
      <c r="J369" s="190"/>
      <c r="K369" s="241"/>
      <c r="L369" s="402"/>
      <c r="M369" s="181"/>
    </row>
    <row r="370" spans="1:13" s="8" customFormat="1" ht="21.75" customHeight="1">
      <c r="A370" s="175"/>
      <c r="B370" s="178"/>
      <c r="C370" s="17" t="s">
        <v>16</v>
      </c>
      <c r="D370" s="21">
        <v>0</v>
      </c>
      <c r="E370" s="21">
        <v>0</v>
      </c>
      <c r="F370" s="21">
        <v>0</v>
      </c>
      <c r="G370" s="39">
        <v>0</v>
      </c>
      <c r="H370" s="181"/>
      <c r="I370" s="239"/>
      <c r="J370" s="190"/>
      <c r="K370" s="241"/>
      <c r="L370" s="402"/>
      <c r="M370" s="181"/>
    </row>
    <row r="371" spans="1:13" s="8" customFormat="1" ht="21.75" customHeight="1">
      <c r="A371" s="176"/>
      <c r="B371" s="179"/>
      <c r="C371" s="17" t="s">
        <v>18</v>
      </c>
      <c r="D371" s="21">
        <v>0</v>
      </c>
      <c r="E371" s="21">
        <v>0</v>
      </c>
      <c r="F371" s="21">
        <v>0</v>
      </c>
      <c r="G371" s="39">
        <v>0</v>
      </c>
      <c r="H371" s="182"/>
      <c r="I371" s="240"/>
      <c r="J371" s="191"/>
      <c r="K371" s="241"/>
      <c r="L371" s="402"/>
      <c r="M371" s="182"/>
    </row>
    <row r="372" spans="1:13" s="8" customFormat="1" ht="45.75" customHeight="1">
      <c r="A372" s="174" t="s">
        <v>201</v>
      </c>
      <c r="B372" s="177" t="s">
        <v>202</v>
      </c>
      <c r="C372" s="41" t="s">
        <v>10</v>
      </c>
      <c r="D372" s="21">
        <f>SUM(D373:D376)</f>
        <v>0</v>
      </c>
      <c r="E372" s="21">
        <f>SUM(E373:E376)</f>
        <v>0</v>
      </c>
      <c r="F372" s="21">
        <f>SUM(F373:F376)</f>
        <v>0</v>
      </c>
      <c r="G372" s="39">
        <v>0</v>
      </c>
      <c r="H372" s="180" t="s">
        <v>203</v>
      </c>
      <c r="I372" s="171" t="s">
        <v>11</v>
      </c>
      <c r="J372" s="172">
        <f>J373+J374+J375</f>
        <v>5</v>
      </c>
      <c r="K372" s="174" t="s">
        <v>560</v>
      </c>
      <c r="L372" s="180"/>
      <c r="M372" s="180">
        <v>833</v>
      </c>
    </row>
    <row r="373" spans="1:13" s="8" customFormat="1" ht="45.75" customHeight="1">
      <c r="A373" s="175"/>
      <c r="B373" s="178"/>
      <c r="C373" s="17" t="s">
        <v>12</v>
      </c>
      <c r="D373" s="21">
        <f t="shared" ref="D373:F376" si="66">D378+D383+D388+D393+D398</f>
        <v>0</v>
      </c>
      <c r="E373" s="21">
        <f t="shared" si="66"/>
        <v>0</v>
      </c>
      <c r="F373" s="21">
        <f t="shared" si="66"/>
        <v>0</v>
      </c>
      <c r="G373" s="39">
        <v>0</v>
      </c>
      <c r="H373" s="181"/>
      <c r="I373" s="171" t="s">
        <v>13</v>
      </c>
      <c r="J373" s="172">
        <v>0</v>
      </c>
      <c r="K373" s="175"/>
      <c r="L373" s="181"/>
      <c r="M373" s="181"/>
    </row>
    <row r="374" spans="1:13" s="8" customFormat="1" ht="45.75" customHeight="1">
      <c r="A374" s="175"/>
      <c r="B374" s="178"/>
      <c r="C374" s="17" t="s">
        <v>14</v>
      </c>
      <c r="D374" s="21">
        <f t="shared" si="66"/>
        <v>0</v>
      </c>
      <c r="E374" s="21">
        <f t="shared" si="66"/>
        <v>0</v>
      </c>
      <c r="F374" s="21">
        <f t="shared" si="66"/>
        <v>0</v>
      </c>
      <c r="G374" s="39">
        <v>0</v>
      </c>
      <c r="H374" s="181"/>
      <c r="I374" s="171" t="s">
        <v>15</v>
      </c>
      <c r="J374" s="172">
        <v>4</v>
      </c>
      <c r="K374" s="175"/>
      <c r="L374" s="181"/>
      <c r="M374" s="181"/>
    </row>
    <row r="375" spans="1:13" s="8" customFormat="1" ht="45.75" customHeight="1">
      <c r="A375" s="175"/>
      <c r="B375" s="178"/>
      <c r="C375" s="17" t="s">
        <v>16</v>
      </c>
      <c r="D375" s="21">
        <f t="shared" si="66"/>
        <v>0</v>
      </c>
      <c r="E375" s="21">
        <f t="shared" si="66"/>
        <v>0</v>
      </c>
      <c r="F375" s="21">
        <f t="shared" si="66"/>
        <v>0</v>
      </c>
      <c r="G375" s="39">
        <v>0</v>
      </c>
      <c r="H375" s="181"/>
      <c r="I375" s="171" t="s">
        <v>17</v>
      </c>
      <c r="J375" s="172">
        <v>1</v>
      </c>
      <c r="K375" s="175"/>
      <c r="L375" s="181"/>
      <c r="M375" s="181"/>
    </row>
    <row r="376" spans="1:13" s="8" customFormat="1" ht="45.75" customHeight="1">
      <c r="A376" s="176"/>
      <c r="B376" s="179"/>
      <c r="C376" s="17" t="s">
        <v>18</v>
      </c>
      <c r="D376" s="21">
        <f t="shared" si="66"/>
        <v>0</v>
      </c>
      <c r="E376" s="21">
        <f t="shared" si="66"/>
        <v>0</v>
      </c>
      <c r="F376" s="21">
        <f t="shared" si="66"/>
        <v>0</v>
      </c>
      <c r="G376" s="39">
        <v>0</v>
      </c>
      <c r="H376" s="182"/>
      <c r="I376" s="171" t="s">
        <v>19</v>
      </c>
      <c r="J376" s="40">
        <f>(J373+J374/2)/J372</f>
        <v>0.4</v>
      </c>
      <c r="K376" s="176"/>
      <c r="L376" s="182"/>
      <c r="M376" s="182"/>
    </row>
    <row r="377" spans="1:13" s="8" customFormat="1" ht="36" customHeight="1">
      <c r="A377" s="174" t="s">
        <v>204</v>
      </c>
      <c r="B377" s="177" t="s">
        <v>205</v>
      </c>
      <c r="C377" s="41" t="s">
        <v>10</v>
      </c>
      <c r="D377" s="21">
        <f>SUM(D378:D381)</f>
        <v>0</v>
      </c>
      <c r="E377" s="21">
        <f>SUM(E378:E381)</f>
        <v>0</v>
      </c>
      <c r="F377" s="21">
        <f>SUM(F378:F381)</f>
        <v>0</v>
      </c>
      <c r="G377" s="39">
        <v>0</v>
      </c>
      <c r="H377" s="180" t="s">
        <v>206</v>
      </c>
      <c r="I377" s="186" t="s">
        <v>561</v>
      </c>
      <c r="J377" s="180" t="s">
        <v>29</v>
      </c>
      <c r="K377" s="174" t="s">
        <v>538</v>
      </c>
      <c r="L377" s="186" t="s">
        <v>542</v>
      </c>
      <c r="M377" s="180">
        <v>833</v>
      </c>
    </row>
    <row r="378" spans="1:13" s="8" customFormat="1" ht="36" customHeight="1">
      <c r="A378" s="175"/>
      <c r="B378" s="178"/>
      <c r="C378" s="17" t="s">
        <v>12</v>
      </c>
      <c r="D378" s="21">
        <v>0</v>
      </c>
      <c r="E378" s="21">
        <v>0</v>
      </c>
      <c r="F378" s="21">
        <v>0</v>
      </c>
      <c r="G378" s="39">
        <v>0</v>
      </c>
      <c r="H378" s="181"/>
      <c r="I378" s="187"/>
      <c r="J378" s="181"/>
      <c r="K378" s="175"/>
      <c r="L378" s="187"/>
      <c r="M378" s="181"/>
    </row>
    <row r="379" spans="1:13" s="8" customFormat="1" ht="36" customHeight="1">
      <c r="A379" s="175"/>
      <c r="B379" s="178"/>
      <c r="C379" s="17" t="s">
        <v>14</v>
      </c>
      <c r="D379" s="21">
        <v>0</v>
      </c>
      <c r="E379" s="21">
        <v>0</v>
      </c>
      <c r="F379" s="21">
        <v>0</v>
      </c>
      <c r="G379" s="39">
        <v>0</v>
      </c>
      <c r="H379" s="181"/>
      <c r="I379" s="187"/>
      <c r="J379" s="181"/>
      <c r="K379" s="175"/>
      <c r="L379" s="187"/>
      <c r="M379" s="181"/>
    </row>
    <row r="380" spans="1:13" s="8" customFormat="1" ht="36" customHeight="1">
      <c r="A380" s="175"/>
      <c r="B380" s="178"/>
      <c r="C380" s="17" t="s">
        <v>16</v>
      </c>
      <c r="D380" s="21">
        <v>0</v>
      </c>
      <c r="E380" s="21">
        <v>0</v>
      </c>
      <c r="F380" s="21">
        <v>0</v>
      </c>
      <c r="G380" s="39">
        <v>0</v>
      </c>
      <c r="H380" s="181"/>
      <c r="I380" s="187"/>
      <c r="J380" s="181"/>
      <c r="K380" s="175"/>
      <c r="L380" s="187"/>
      <c r="M380" s="181"/>
    </row>
    <row r="381" spans="1:13" s="8" customFormat="1" ht="36" customHeight="1">
      <c r="A381" s="176"/>
      <c r="B381" s="179"/>
      <c r="C381" s="17" t="s">
        <v>18</v>
      </c>
      <c r="D381" s="21">
        <v>0</v>
      </c>
      <c r="E381" s="21">
        <v>0</v>
      </c>
      <c r="F381" s="21">
        <v>0</v>
      </c>
      <c r="G381" s="39">
        <v>0</v>
      </c>
      <c r="H381" s="182"/>
      <c r="I381" s="188"/>
      <c r="J381" s="182"/>
      <c r="K381" s="176"/>
      <c r="L381" s="188"/>
      <c r="M381" s="182"/>
    </row>
    <row r="382" spans="1:13" s="8" customFormat="1" ht="43.5" customHeight="1">
      <c r="A382" s="174" t="s">
        <v>207</v>
      </c>
      <c r="B382" s="177" t="s">
        <v>208</v>
      </c>
      <c r="C382" s="41" t="s">
        <v>10</v>
      </c>
      <c r="D382" s="21">
        <f>SUM(D383:D386)</f>
        <v>0</v>
      </c>
      <c r="E382" s="21">
        <f>SUM(E383:E386)</f>
        <v>0</v>
      </c>
      <c r="F382" s="21">
        <f>SUM(F383:F386)</f>
        <v>0</v>
      </c>
      <c r="G382" s="39">
        <v>0</v>
      </c>
      <c r="H382" s="180" t="s">
        <v>209</v>
      </c>
      <c r="I382" s="186" t="s">
        <v>562</v>
      </c>
      <c r="J382" s="180" t="s">
        <v>29</v>
      </c>
      <c r="K382" s="174" t="s">
        <v>538</v>
      </c>
      <c r="L382" s="186" t="s">
        <v>542</v>
      </c>
      <c r="M382" s="180">
        <v>833</v>
      </c>
    </row>
    <row r="383" spans="1:13" s="8" customFormat="1" ht="43.5" customHeight="1">
      <c r="A383" s="175"/>
      <c r="B383" s="178"/>
      <c r="C383" s="17" t="s">
        <v>12</v>
      </c>
      <c r="D383" s="21">
        <v>0</v>
      </c>
      <c r="E383" s="21">
        <v>0</v>
      </c>
      <c r="F383" s="21">
        <v>0</v>
      </c>
      <c r="G383" s="39">
        <v>0</v>
      </c>
      <c r="H383" s="181"/>
      <c r="I383" s="187"/>
      <c r="J383" s="181"/>
      <c r="K383" s="175"/>
      <c r="L383" s="187"/>
      <c r="M383" s="181"/>
    </row>
    <row r="384" spans="1:13" s="8" customFormat="1" ht="43.5" customHeight="1">
      <c r="A384" s="175"/>
      <c r="B384" s="178"/>
      <c r="C384" s="17" t="s">
        <v>14</v>
      </c>
      <c r="D384" s="21">
        <v>0</v>
      </c>
      <c r="E384" s="21">
        <v>0</v>
      </c>
      <c r="F384" s="21">
        <v>0</v>
      </c>
      <c r="G384" s="39">
        <v>0</v>
      </c>
      <c r="H384" s="181"/>
      <c r="I384" s="187"/>
      <c r="J384" s="181"/>
      <c r="K384" s="175"/>
      <c r="L384" s="187"/>
      <c r="M384" s="181"/>
    </row>
    <row r="385" spans="1:13" s="8" customFormat="1" ht="43.5" customHeight="1">
      <c r="A385" s="175"/>
      <c r="B385" s="178"/>
      <c r="C385" s="17" t="s">
        <v>16</v>
      </c>
      <c r="D385" s="21">
        <v>0</v>
      </c>
      <c r="E385" s="21">
        <v>0</v>
      </c>
      <c r="F385" s="21">
        <v>0</v>
      </c>
      <c r="G385" s="39">
        <v>0</v>
      </c>
      <c r="H385" s="181"/>
      <c r="I385" s="187"/>
      <c r="J385" s="181"/>
      <c r="K385" s="175"/>
      <c r="L385" s="187"/>
      <c r="M385" s="181"/>
    </row>
    <row r="386" spans="1:13" s="8" customFormat="1" ht="43.5" customHeight="1">
      <c r="A386" s="176"/>
      <c r="B386" s="179"/>
      <c r="C386" s="17" t="s">
        <v>18</v>
      </c>
      <c r="D386" s="21">
        <v>0</v>
      </c>
      <c r="E386" s="21">
        <v>0</v>
      </c>
      <c r="F386" s="21">
        <v>0</v>
      </c>
      <c r="G386" s="39">
        <v>0</v>
      </c>
      <c r="H386" s="182"/>
      <c r="I386" s="188"/>
      <c r="J386" s="182"/>
      <c r="K386" s="176"/>
      <c r="L386" s="188"/>
      <c r="M386" s="182"/>
    </row>
    <row r="387" spans="1:13" s="8" customFormat="1" ht="19.5" customHeight="1">
      <c r="A387" s="174" t="s">
        <v>210</v>
      </c>
      <c r="B387" s="177" t="s">
        <v>211</v>
      </c>
      <c r="C387" s="41" t="s">
        <v>10</v>
      </c>
      <c r="D387" s="21">
        <f>SUM(D388:D391)</f>
        <v>0</v>
      </c>
      <c r="E387" s="21">
        <f>SUM(E388:E391)</f>
        <v>0</v>
      </c>
      <c r="F387" s="21">
        <f>SUM(F388:F391)</f>
        <v>0</v>
      </c>
      <c r="G387" s="39">
        <v>0</v>
      </c>
      <c r="H387" s="180" t="s">
        <v>212</v>
      </c>
      <c r="I387" s="186"/>
      <c r="J387" s="180" t="s">
        <v>165</v>
      </c>
      <c r="K387" s="174" t="s">
        <v>538</v>
      </c>
      <c r="L387" s="186" t="s">
        <v>539</v>
      </c>
      <c r="M387" s="180">
        <v>833</v>
      </c>
    </row>
    <row r="388" spans="1:13" s="8" customFormat="1" ht="36" customHeight="1">
      <c r="A388" s="175"/>
      <c r="B388" s="178"/>
      <c r="C388" s="17" t="s">
        <v>12</v>
      </c>
      <c r="D388" s="21">
        <v>0</v>
      </c>
      <c r="E388" s="21">
        <v>0</v>
      </c>
      <c r="F388" s="21">
        <v>0</v>
      </c>
      <c r="G388" s="39">
        <v>0</v>
      </c>
      <c r="H388" s="181"/>
      <c r="I388" s="187"/>
      <c r="J388" s="181"/>
      <c r="K388" s="175"/>
      <c r="L388" s="187"/>
      <c r="M388" s="181"/>
    </row>
    <row r="389" spans="1:13" s="8" customFormat="1" ht="20.100000000000001" customHeight="1">
      <c r="A389" s="175"/>
      <c r="B389" s="178"/>
      <c r="C389" s="17" t="s">
        <v>14</v>
      </c>
      <c r="D389" s="21">
        <v>0</v>
      </c>
      <c r="E389" s="21">
        <v>0</v>
      </c>
      <c r="F389" s="21">
        <v>0</v>
      </c>
      <c r="G389" s="39">
        <v>0</v>
      </c>
      <c r="H389" s="181"/>
      <c r="I389" s="187"/>
      <c r="J389" s="181"/>
      <c r="K389" s="175"/>
      <c r="L389" s="187"/>
      <c r="M389" s="181"/>
    </row>
    <row r="390" spans="1:13" s="8" customFormat="1" ht="37.5" customHeight="1">
      <c r="A390" s="175"/>
      <c r="B390" s="178"/>
      <c r="C390" s="17" t="s">
        <v>16</v>
      </c>
      <c r="D390" s="21">
        <v>0</v>
      </c>
      <c r="E390" s="21">
        <v>0</v>
      </c>
      <c r="F390" s="21">
        <v>0</v>
      </c>
      <c r="G390" s="39">
        <v>0</v>
      </c>
      <c r="H390" s="181"/>
      <c r="I390" s="187"/>
      <c r="J390" s="181"/>
      <c r="K390" s="175"/>
      <c r="L390" s="187"/>
      <c r="M390" s="181"/>
    </row>
    <row r="391" spans="1:13" s="8" customFormat="1" ht="51" customHeight="1">
      <c r="A391" s="176"/>
      <c r="B391" s="179"/>
      <c r="C391" s="17" t="s">
        <v>18</v>
      </c>
      <c r="D391" s="21">
        <v>0</v>
      </c>
      <c r="E391" s="21">
        <v>0</v>
      </c>
      <c r="F391" s="21">
        <v>0</v>
      </c>
      <c r="G391" s="39">
        <v>0</v>
      </c>
      <c r="H391" s="182"/>
      <c r="I391" s="188"/>
      <c r="J391" s="182"/>
      <c r="K391" s="176"/>
      <c r="L391" s="188"/>
      <c r="M391" s="182"/>
    </row>
    <row r="392" spans="1:13" s="8" customFormat="1" ht="25.5" customHeight="1">
      <c r="A392" s="174" t="s">
        <v>213</v>
      </c>
      <c r="B392" s="177" t="s">
        <v>214</v>
      </c>
      <c r="C392" s="41" t="s">
        <v>10</v>
      </c>
      <c r="D392" s="21">
        <f>SUM(D393:D396)</f>
        <v>0</v>
      </c>
      <c r="E392" s="21">
        <f>SUM(E393:E396)</f>
        <v>0</v>
      </c>
      <c r="F392" s="21">
        <f>SUM(F393:F396)</f>
        <v>0</v>
      </c>
      <c r="G392" s="39">
        <v>0</v>
      </c>
      <c r="H392" s="180" t="s">
        <v>215</v>
      </c>
      <c r="I392" s="186" t="s">
        <v>563</v>
      </c>
      <c r="J392" s="180" t="s">
        <v>29</v>
      </c>
      <c r="K392" s="174" t="s">
        <v>560</v>
      </c>
      <c r="L392" s="186" t="s">
        <v>542</v>
      </c>
      <c r="M392" s="180">
        <v>833</v>
      </c>
    </row>
    <row r="393" spans="1:13" s="8" customFormat="1" ht="25.5" customHeight="1">
      <c r="A393" s="175"/>
      <c r="B393" s="178"/>
      <c r="C393" s="17" t="s">
        <v>12</v>
      </c>
      <c r="D393" s="21">
        <v>0</v>
      </c>
      <c r="E393" s="21">
        <v>0</v>
      </c>
      <c r="F393" s="21">
        <v>0</v>
      </c>
      <c r="G393" s="39">
        <v>0</v>
      </c>
      <c r="H393" s="181"/>
      <c r="I393" s="187"/>
      <c r="J393" s="181"/>
      <c r="K393" s="175"/>
      <c r="L393" s="187"/>
      <c r="M393" s="181"/>
    </row>
    <row r="394" spans="1:13" s="8" customFormat="1" ht="25.5" customHeight="1">
      <c r="A394" s="175"/>
      <c r="B394" s="178"/>
      <c r="C394" s="17" t="s">
        <v>14</v>
      </c>
      <c r="D394" s="21">
        <v>0</v>
      </c>
      <c r="E394" s="21">
        <v>0</v>
      </c>
      <c r="F394" s="21">
        <v>0</v>
      </c>
      <c r="G394" s="39">
        <v>0</v>
      </c>
      <c r="H394" s="181"/>
      <c r="I394" s="187"/>
      <c r="J394" s="181"/>
      <c r="K394" s="175"/>
      <c r="L394" s="187"/>
      <c r="M394" s="181"/>
    </row>
    <row r="395" spans="1:13" s="8" customFormat="1" ht="25.5" customHeight="1">
      <c r="A395" s="175"/>
      <c r="B395" s="178"/>
      <c r="C395" s="17" t="s">
        <v>16</v>
      </c>
      <c r="D395" s="21">
        <v>0</v>
      </c>
      <c r="E395" s="21">
        <v>0</v>
      </c>
      <c r="F395" s="21">
        <v>0</v>
      </c>
      <c r="G395" s="39">
        <v>0</v>
      </c>
      <c r="H395" s="181"/>
      <c r="I395" s="187"/>
      <c r="J395" s="181"/>
      <c r="K395" s="175"/>
      <c r="L395" s="187"/>
      <c r="M395" s="181"/>
    </row>
    <row r="396" spans="1:13" s="8" customFormat="1" ht="25.5" customHeight="1">
      <c r="A396" s="176"/>
      <c r="B396" s="179"/>
      <c r="C396" s="17" t="s">
        <v>18</v>
      </c>
      <c r="D396" s="21">
        <v>0</v>
      </c>
      <c r="E396" s="21">
        <v>0</v>
      </c>
      <c r="F396" s="21">
        <v>0</v>
      </c>
      <c r="G396" s="39">
        <v>0</v>
      </c>
      <c r="H396" s="182"/>
      <c r="I396" s="188"/>
      <c r="J396" s="182"/>
      <c r="K396" s="176"/>
      <c r="L396" s="188"/>
      <c r="M396" s="182"/>
    </row>
    <row r="397" spans="1:13" s="8" customFormat="1" ht="32.1" customHeight="1">
      <c r="A397" s="174" t="s">
        <v>216</v>
      </c>
      <c r="B397" s="177" t="s">
        <v>217</v>
      </c>
      <c r="C397" s="41" t="s">
        <v>10</v>
      </c>
      <c r="D397" s="21">
        <f>SUM(D398:D401)</f>
        <v>0</v>
      </c>
      <c r="E397" s="21">
        <f>SUM(E398:E401)</f>
        <v>0</v>
      </c>
      <c r="F397" s="21">
        <f>SUM(F398:F401)</f>
        <v>0</v>
      </c>
      <c r="G397" s="39">
        <v>0</v>
      </c>
      <c r="H397" s="180" t="s">
        <v>564</v>
      </c>
      <c r="I397" s="186" t="s">
        <v>565</v>
      </c>
      <c r="J397" s="180" t="s">
        <v>29</v>
      </c>
      <c r="K397" s="174" t="s">
        <v>566</v>
      </c>
      <c r="L397" s="186" t="s">
        <v>567</v>
      </c>
      <c r="M397" s="180">
        <v>833</v>
      </c>
    </row>
    <row r="398" spans="1:13" s="8" customFormat="1" ht="32.1" customHeight="1">
      <c r="A398" s="175"/>
      <c r="B398" s="178"/>
      <c r="C398" s="17" t="s">
        <v>12</v>
      </c>
      <c r="D398" s="21">
        <v>0</v>
      </c>
      <c r="E398" s="21">
        <v>0</v>
      </c>
      <c r="F398" s="21">
        <v>0</v>
      </c>
      <c r="G398" s="39">
        <v>0</v>
      </c>
      <c r="H398" s="181"/>
      <c r="I398" s="187"/>
      <c r="J398" s="181"/>
      <c r="K398" s="175"/>
      <c r="L398" s="187"/>
      <c r="M398" s="181"/>
    </row>
    <row r="399" spans="1:13" s="8" customFormat="1" ht="32.1" customHeight="1">
      <c r="A399" s="175"/>
      <c r="B399" s="178"/>
      <c r="C399" s="17" t="s">
        <v>14</v>
      </c>
      <c r="D399" s="21">
        <v>0</v>
      </c>
      <c r="E399" s="21">
        <v>0</v>
      </c>
      <c r="F399" s="21">
        <v>0</v>
      </c>
      <c r="G399" s="39">
        <v>0</v>
      </c>
      <c r="H399" s="181"/>
      <c r="I399" s="187"/>
      <c r="J399" s="181"/>
      <c r="K399" s="175"/>
      <c r="L399" s="187"/>
      <c r="M399" s="181"/>
    </row>
    <row r="400" spans="1:13" s="8" customFormat="1" ht="32.1" customHeight="1">
      <c r="A400" s="175"/>
      <c r="B400" s="178"/>
      <c r="C400" s="17" t="s">
        <v>16</v>
      </c>
      <c r="D400" s="21">
        <v>0</v>
      </c>
      <c r="E400" s="21">
        <v>0</v>
      </c>
      <c r="F400" s="21">
        <v>0</v>
      </c>
      <c r="G400" s="39">
        <v>0</v>
      </c>
      <c r="H400" s="181"/>
      <c r="I400" s="187"/>
      <c r="J400" s="181"/>
      <c r="K400" s="175"/>
      <c r="L400" s="187"/>
      <c r="M400" s="181"/>
    </row>
    <row r="401" spans="1:13" s="8" customFormat="1" ht="32.1" customHeight="1">
      <c r="A401" s="176"/>
      <c r="B401" s="179"/>
      <c r="C401" s="17" t="s">
        <v>18</v>
      </c>
      <c r="D401" s="21">
        <v>0</v>
      </c>
      <c r="E401" s="21">
        <v>0</v>
      </c>
      <c r="F401" s="21">
        <v>0</v>
      </c>
      <c r="G401" s="39">
        <v>0</v>
      </c>
      <c r="H401" s="182"/>
      <c r="I401" s="188"/>
      <c r="J401" s="182"/>
      <c r="K401" s="176"/>
      <c r="L401" s="188"/>
      <c r="M401" s="182"/>
    </row>
    <row r="402" spans="1:13" s="8" customFormat="1" ht="22.5" customHeight="1">
      <c r="A402" s="174" t="s">
        <v>218</v>
      </c>
      <c r="B402" s="177" t="s">
        <v>219</v>
      </c>
      <c r="C402" s="41" t="s">
        <v>10</v>
      </c>
      <c r="D402" s="21">
        <f>SUM(D403:D406)</f>
        <v>0</v>
      </c>
      <c r="E402" s="21">
        <f>SUM(E403:E406)</f>
        <v>0</v>
      </c>
      <c r="F402" s="21">
        <f>SUM(F403:F406)</f>
        <v>0</v>
      </c>
      <c r="G402" s="39">
        <v>0</v>
      </c>
      <c r="H402" s="180"/>
      <c r="I402" s="171" t="s">
        <v>11</v>
      </c>
      <c r="J402" s="172">
        <f>SUM(J403:J405)</f>
        <v>5</v>
      </c>
      <c r="K402" s="174" t="s">
        <v>560</v>
      </c>
      <c r="L402" s="180"/>
      <c r="M402" s="180">
        <v>833</v>
      </c>
    </row>
    <row r="403" spans="1:13" s="8" customFormat="1" ht="22.5" customHeight="1">
      <c r="A403" s="175"/>
      <c r="B403" s="178"/>
      <c r="C403" s="17" t="s">
        <v>12</v>
      </c>
      <c r="D403" s="21">
        <f t="shared" ref="D403:F406" si="67">D408+D413+D418+D423+D428</f>
        <v>0</v>
      </c>
      <c r="E403" s="21">
        <f>E408+E413+E418+E423+E428</f>
        <v>0</v>
      </c>
      <c r="F403" s="21">
        <f>F408+F413+F418+F423+F428</f>
        <v>0</v>
      </c>
      <c r="G403" s="39">
        <v>0</v>
      </c>
      <c r="H403" s="181"/>
      <c r="I403" s="171" t="s">
        <v>13</v>
      </c>
      <c r="J403" s="172">
        <v>0</v>
      </c>
      <c r="K403" s="175"/>
      <c r="L403" s="181"/>
      <c r="M403" s="181"/>
    </row>
    <row r="404" spans="1:13" s="8" customFormat="1" ht="22.5" customHeight="1">
      <c r="A404" s="175"/>
      <c r="B404" s="178"/>
      <c r="C404" s="17" t="s">
        <v>14</v>
      </c>
      <c r="D404" s="21">
        <f t="shared" si="67"/>
        <v>0</v>
      </c>
      <c r="E404" s="21">
        <f t="shared" si="67"/>
        <v>0</v>
      </c>
      <c r="F404" s="21">
        <f t="shared" si="67"/>
        <v>0</v>
      </c>
      <c r="G404" s="39">
        <v>0</v>
      </c>
      <c r="H404" s="181"/>
      <c r="I404" s="171" t="s">
        <v>15</v>
      </c>
      <c r="J404" s="172">
        <v>5</v>
      </c>
      <c r="K404" s="175"/>
      <c r="L404" s="181"/>
      <c r="M404" s="181"/>
    </row>
    <row r="405" spans="1:13" s="8" customFormat="1" ht="22.5" customHeight="1">
      <c r="A405" s="175"/>
      <c r="B405" s="178"/>
      <c r="C405" s="17" t="s">
        <v>16</v>
      </c>
      <c r="D405" s="21">
        <f t="shared" si="67"/>
        <v>0</v>
      </c>
      <c r="E405" s="21">
        <f t="shared" si="67"/>
        <v>0</v>
      </c>
      <c r="F405" s="21">
        <f t="shared" si="67"/>
        <v>0</v>
      </c>
      <c r="G405" s="39">
        <v>0</v>
      </c>
      <c r="H405" s="181"/>
      <c r="I405" s="171" t="s">
        <v>17</v>
      </c>
      <c r="J405" s="172">
        <v>0</v>
      </c>
      <c r="K405" s="175"/>
      <c r="L405" s="181"/>
      <c r="M405" s="181"/>
    </row>
    <row r="406" spans="1:13" s="8" customFormat="1" ht="22.5" customHeight="1">
      <c r="A406" s="176"/>
      <c r="B406" s="179"/>
      <c r="C406" s="17" t="s">
        <v>18</v>
      </c>
      <c r="D406" s="21">
        <f t="shared" si="67"/>
        <v>0</v>
      </c>
      <c r="E406" s="21">
        <f t="shared" si="67"/>
        <v>0</v>
      </c>
      <c r="F406" s="21">
        <f t="shared" si="67"/>
        <v>0</v>
      </c>
      <c r="G406" s="39">
        <v>0</v>
      </c>
      <c r="H406" s="182"/>
      <c r="I406" s="171" t="s">
        <v>19</v>
      </c>
      <c r="J406" s="40">
        <f>(J403+J404/2)/J402</f>
        <v>0.5</v>
      </c>
      <c r="K406" s="176"/>
      <c r="L406" s="182"/>
      <c r="M406" s="182"/>
    </row>
    <row r="407" spans="1:13" s="8" customFormat="1" ht="26.25" customHeight="1">
      <c r="A407" s="174" t="s">
        <v>220</v>
      </c>
      <c r="B407" s="177" t="s">
        <v>221</v>
      </c>
      <c r="C407" s="41" t="s">
        <v>10</v>
      </c>
      <c r="D407" s="21">
        <v>0</v>
      </c>
      <c r="E407" s="21">
        <v>0</v>
      </c>
      <c r="F407" s="21">
        <v>0</v>
      </c>
      <c r="G407" s="39">
        <v>0</v>
      </c>
      <c r="H407" s="180" t="s">
        <v>222</v>
      </c>
      <c r="I407" s="186" t="s">
        <v>223</v>
      </c>
      <c r="J407" s="180" t="s">
        <v>568</v>
      </c>
      <c r="K407" s="174" t="s">
        <v>538</v>
      </c>
      <c r="L407" s="186" t="s">
        <v>542</v>
      </c>
      <c r="M407" s="180">
        <v>833</v>
      </c>
    </row>
    <row r="408" spans="1:13" s="8" customFormat="1" ht="26.25" customHeight="1">
      <c r="A408" s="175"/>
      <c r="B408" s="178"/>
      <c r="C408" s="17" t="s">
        <v>12</v>
      </c>
      <c r="D408" s="21">
        <v>0</v>
      </c>
      <c r="E408" s="21">
        <v>0</v>
      </c>
      <c r="F408" s="21">
        <v>0</v>
      </c>
      <c r="G408" s="39">
        <v>0</v>
      </c>
      <c r="H408" s="181"/>
      <c r="I408" s="187"/>
      <c r="J408" s="181"/>
      <c r="K408" s="175"/>
      <c r="L408" s="187"/>
      <c r="M408" s="181"/>
    </row>
    <row r="409" spans="1:13" s="8" customFormat="1" ht="26.25" customHeight="1">
      <c r="A409" s="175"/>
      <c r="B409" s="178"/>
      <c r="C409" s="17" t="s">
        <v>14</v>
      </c>
      <c r="D409" s="21">
        <v>0</v>
      </c>
      <c r="E409" s="21">
        <v>0</v>
      </c>
      <c r="F409" s="21">
        <v>0</v>
      </c>
      <c r="G409" s="39">
        <v>0</v>
      </c>
      <c r="H409" s="181"/>
      <c r="I409" s="187"/>
      <c r="J409" s="181"/>
      <c r="K409" s="175"/>
      <c r="L409" s="187"/>
      <c r="M409" s="181"/>
    </row>
    <row r="410" spans="1:13" s="8" customFormat="1" ht="26.25" customHeight="1">
      <c r="A410" s="175"/>
      <c r="B410" s="178"/>
      <c r="C410" s="17" t="s">
        <v>16</v>
      </c>
      <c r="D410" s="21">
        <v>0</v>
      </c>
      <c r="E410" s="21">
        <v>0</v>
      </c>
      <c r="F410" s="21">
        <v>0</v>
      </c>
      <c r="G410" s="39">
        <v>0</v>
      </c>
      <c r="H410" s="181"/>
      <c r="I410" s="187"/>
      <c r="J410" s="181"/>
      <c r="K410" s="175"/>
      <c r="L410" s="187"/>
      <c r="M410" s="181"/>
    </row>
    <row r="411" spans="1:13" s="8" customFormat="1" ht="26.25" customHeight="1">
      <c r="A411" s="176"/>
      <c r="B411" s="179"/>
      <c r="C411" s="17" t="s">
        <v>18</v>
      </c>
      <c r="D411" s="21">
        <v>0</v>
      </c>
      <c r="E411" s="21">
        <v>0</v>
      </c>
      <c r="F411" s="21">
        <v>0</v>
      </c>
      <c r="G411" s="39">
        <v>0</v>
      </c>
      <c r="H411" s="182"/>
      <c r="I411" s="188"/>
      <c r="J411" s="182"/>
      <c r="K411" s="176"/>
      <c r="L411" s="188"/>
      <c r="M411" s="182"/>
    </row>
    <row r="412" spans="1:13" s="8" customFormat="1" ht="32.25" customHeight="1">
      <c r="A412" s="174" t="s">
        <v>224</v>
      </c>
      <c r="B412" s="177" t="s">
        <v>225</v>
      </c>
      <c r="C412" s="41" t="s">
        <v>10</v>
      </c>
      <c r="D412" s="21">
        <f>SUM(D413:D416)</f>
        <v>0</v>
      </c>
      <c r="E412" s="21">
        <f>SUM(E413:E416)</f>
        <v>0</v>
      </c>
      <c r="F412" s="21">
        <f>SUM(F413:F416)</f>
        <v>0</v>
      </c>
      <c r="G412" s="39">
        <v>0</v>
      </c>
      <c r="H412" s="180" t="s">
        <v>226</v>
      </c>
      <c r="I412" s="186" t="s">
        <v>569</v>
      </c>
      <c r="J412" s="180" t="s">
        <v>568</v>
      </c>
      <c r="K412" s="174" t="s">
        <v>560</v>
      </c>
      <c r="L412" s="186" t="s">
        <v>542</v>
      </c>
      <c r="M412" s="180">
        <v>833</v>
      </c>
    </row>
    <row r="413" spans="1:13" s="8" customFormat="1" ht="32.25" customHeight="1">
      <c r="A413" s="175"/>
      <c r="B413" s="178"/>
      <c r="C413" s="17" t="s">
        <v>12</v>
      </c>
      <c r="D413" s="21">
        <v>0</v>
      </c>
      <c r="E413" s="21">
        <v>0</v>
      </c>
      <c r="F413" s="21">
        <v>0</v>
      </c>
      <c r="G413" s="39">
        <v>0</v>
      </c>
      <c r="H413" s="181"/>
      <c r="I413" s="187"/>
      <c r="J413" s="181"/>
      <c r="K413" s="175"/>
      <c r="L413" s="187"/>
      <c r="M413" s="181"/>
    </row>
    <row r="414" spans="1:13" s="8" customFormat="1" ht="32.25" customHeight="1">
      <c r="A414" s="175"/>
      <c r="B414" s="178"/>
      <c r="C414" s="17" t="s">
        <v>14</v>
      </c>
      <c r="D414" s="21">
        <v>0</v>
      </c>
      <c r="E414" s="21">
        <v>0</v>
      </c>
      <c r="F414" s="21">
        <v>0</v>
      </c>
      <c r="G414" s="39">
        <v>0</v>
      </c>
      <c r="H414" s="181"/>
      <c r="I414" s="187"/>
      <c r="J414" s="181"/>
      <c r="K414" s="175"/>
      <c r="L414" s="187"/>
      <c r="M414" s="181"/>
    </row>
    <row r="415" spans="1:13" s="8" customFormat="1" ht="32.25" customHeight="1">
      <c r="A415" s="175"/>
      <c r="B415" s="178"/>
      <c r="C415" s="17" t="s">
        <v>16</v>
      </c>
      <c r="D415" s="21">
        <v>0</v>
      </c>
      <c r="E415" s="21">
        <v>0</v>
      </c>
      <c r="F415" s="21">
        <v>0</v>
      </c>
      <c r="G415" s="39">
        <v>0</v>
      </c>
      <c r="H415" s="181"/>
      <c r="I415" s="187"/>
      <c r="J415" s="181"/>
      <c r="K415" s="175"/>
      <c r="L415" s="187"/>
      <c r="M415" s="181"/>
    </row>
    <row r="416" spans="1:13" s="8" customFormat="1" ht="43.5" customHeight="1">
      <c r="A416" s="176"/>
      <c r="B416" s="179"/>
      <c r="C416" s="17" t="s">
        <v>18</v>
      </c>
      <c r="D416" s="21">
        <v>0</v>
      </c>
      <c r="E416" s="21">
        <v>0</v>
      </c>
      <c r="F416" s="21">
        <v>0</v>
      </c>
      <c r="G416" s="39">
        <v>0</v>
      </c>
      <c r="H416" s="182"/>
      <c r="I416" s="188"/>
      <c r="J416" s="182"/>
      <c r="K416" s="176"/>
      <c r="L416" s="188"/>
      <c r="M416" s="182"/>
    </row>
    <row r="417" spans="1:13" s="8" customFormat="1" ht="24.75" customHeight="1">
      <c r="A417" s="174" t="s">
        <v>227</v>
      </c>
      <c r="B417" s="177" t="s">
        <v>228</v>
      </c>
      <c r="C417" s="41" t="s">
        <v>10</v>
      </c>
      <c r="D417" s="21">
        <f>SUM(D418:D421)</f>
        <v>0</v>
      </c>
      <c r="E417" s="21">
        <f>SUM(E418:E421)</f>
        <v>0</v>
      </c>
      <c r="F417" s="21">
        <f>SUM(F418:F421)</f>
        <v>0</v>
      </c>
      <c r="G417" s="39">
        <v>0</v>
      </c>
      <c r="H417" s="180" t="s">
        <v>229</v>
      </c>
      <c r="I417" s="231" t="s">
        <v>570</v>
      </c>
      <c r="J417" s="180" t="s">
        <v>568</v>
      </c>
      <c r="K417" s="241" t="s">
        <v>538</v>
      </c>
      <c r="L417" s="184" t="s">
        <v>542</v>
      </c>
      <c r="M417" s="180">
        <v>833</v>
      </c>
    </row>
    <row r="418" spans="1:13" s="8" customFormat="1" ht="24.75" customHeight="1">
      <c r="A418" s="175"/>
      <c r="B418" s="178"/>
      <c r="C418" s="17" t="s">
        <v>12</v>
      </c>
      <c r="D418" s="21">
        <v>0</v>
      </c>
      <c r="E418" s="21">
        <v>0</v>
      </c>
      <c r="F418" s="21">
        <v>0</v>
      </c>
      <c r="G418" s="39">
        <v>0</v>
      </c>
      <c r="H418" s="181"/>
      <c r="I418" s="239"/>
      <c r="J418" s="181"/>
      <c r="K418" s="241"/>
      <c r="L418" s="185"/>
      <c r="M418" s="181"/>
    </row>
    <row r="419" spans="1:13" s="8" customFormat="1" ht="24.75" customHeight="1">
      <c r="A419" s="175"/>
      <c r="B419" s="178"/>
      <c r="C419" s="17" t="s">
        <v>14</v>
      </c>
      <c r="D419" s="21">
        <v>0</v>
      </c>
      <c r="E419" s="21">
        <v>0</v>
      </c>
      <c r="F419" s="21">
        <v>0</v>
      </c>
      <c r="G419" s="39">
        <v>0</v>
      </c>
      <c r="H419" s="181"/>
      <c r="I419" s="239"/>
      <c r="J419" s="181"/>
      <c r="K419" s="241"/>
      <c r="L419" s="185"/>
      <c r="M419" s="181"/>
    </row>
    <row r="420" spans="1:13" s="8" customFormat="1" ht="24.75" customHeight="1">
      <c r="A420" s="175"/>
      <c r="B420" s="178"/>
      <c r="C420" s="17" t="s">
        <v>16</v>
      </c>
      <c r="D420" s="21">
        <v>0</v>
      </c>
      <c r="E420" s="21">
        <v>0</v>
      </c>
      <c r="F420" s="21">
        <v>0</v>
      </c>
      <c r="G420" s="39">
        <v>0</v>
      </c>
      <c r="H420" s="181"/>
      <c r="I420" s="239"/>
      <c r="J420" s="181"/>
      <c r="K420" s="241"/>
      <c r="L420" s="185"/>
      <c r="M420" s="181"/>
    </row>
    <row r="421" spans="1:13" s="8" customFormat="1" ht="24.75" customHeight="1">
      <c r="A421" s="176"/>
      <c r="B421" s="179"/>
      <c r="C421" s="17" t="s">
        <v>18</v>
      </c>
      <c r="D421" s="21">
        <v>0</v>
      </c>
      <c r="E421" s="21">
        <v>0</v>
      </c>
      <c r="F421" s="21">
        <v>0</v>
      </c>
      <c r="G421" s="39">
        <v>0</v>
      </c>
      <c r="H421" s="182"/>
      <c r="I421" s="240"/>
      <c r="J421" s="182"/>
      <c r="K421" s="241"/>
      <c r="L421" s="185"/>
      <c r="M421" s="182"/>
    </row>
    <row r="422" spans="1:13" s="8" customFormat="1" ht="30" customHeight="1">
      <c r="A422" s="174" t="s">
        <v>230</v>
      </c>
      <c r="B422" s="177" t="s">
        <v>231</v>
      </c>
      <c r="C422" s="41" t="s">
        <v>10</v>
      </c>
      <c r="D422" s="21">
        <f>SUM(D423:D426)</f>
        <v>0</v>
      </c>
      <c r="E422" s="21">
        <f>SUM(E423:E426)</f>
        <v>0</v>
      </c>
      <c r="F422" s="21">
        <f>SUM(F423:F426)</f>
        <v>0</v>
      </c>
      <c r="G422" s="39">
        <v>0</v>
      </c>
      <c r="H422" s="180" t="s">
        <v>232</v>
      </c>
      <c r="I422" s="186" t="s">
        <v>233</v>
      </c>
      <c r="J422" s="180" t="s">
        <v>568</v>
      </c>
      <c r="K422" s="174" t="s">
        <v>538</v>
      </c>
      <c r="L422" s="186" t="s">
        <v>542</v>
      </c>
      <c r="M422" s="180">
        <v>833</v>
      </c>
    </row>
    <row r="423" spans="1:13" s="8" customFormat="1" ht="30" customHeight="1">
      <c r="A423" s="175"/>
      <c r="B423" s="178"/>
      <c r="C423" s="17" t="s">
        <v>12</v>
      </c>
      <c r="D423" s="21">
        <v>0</v>
      </c>
      <c r="E423" s="21">
        <v>0</v>
      </c>
      <c r="F423" s="21">
        <v>0</v>
      </c>
      <c r="G423" s="39">
        <v>0</v>
      </c>
      <c r="H423" s="181"/>
      <c r="I423" s="187"/>
      <c r="J423" s="181"/>
      <c r="K423" s="175"/>
      <c r="L423" s="187"/>
      <c r="M423" s="181"/>
    </row>
    <row r="424" spans="1:13" s="8" customFormat="1" ht="30" customHeight="1">
      <c r="A424" s="175"/>
      <c r="B424" s="178"/>
      <c r="C424" s="17" t="s">
        <v>14</v>
      </c>
      <c r="D424" s="21">
        <v>0</v>
      </c>
      <c r="E424" s="21">
        <v>0</v>
      </c>
      <c r="F424" s="21">
        <v>0</v>
      </c>
      <c r="G424" s="39">
        <v>0</v>
      </c>
      <c r="H424" s="181"/>
      <c r="I424" s="187"/>
      <c r="J424" s="181"/>
      <c r="K424" s="175"/>
      <c r="L424" s="187"/>
      <c r="M424" s="181"/>
    </row>
    <row r="425" spans="1:13" s="8" customFormat="1" ht="30" customHeight="1">
      <c r="A425" s="175"/>
      <c r="B425" s="178"/>
      <c r="C425" s="17" t="s">
        <v>16</v>
      </c>
      <c r="D425" s="21">
        <v>0</v>
      </c>
      <c r="E425" s="21">
        <v>0</v>
      </c>
      <c r="F425" s="21">
        <v>0</v>
      </c>
      <c r="G425" s="39">
        <v>0</v>
      </c>
      <c r="H425" s="181"/>
      <c r="I425" s="187"/>
      <c r="J425" s="181"/>
      <c r="K425" s="175"/>
      <c r="L425" s="187"/>
      <c r="M425" s="181"/>
    </row>
    <row r="426" spans="1:13" s="8" customFormat="1" ht="30" customHeight="1">
      <c r="A426" s="176"/>
      <c r="B426" s="179"/>
      <c r="C426" s="17" t="s">
        <v>18</v>
      </c>
      <c r="D426" s="21">
        <v>0</v>
      </c>
      <c r="E426" s="21">
        <v>0</v>
      </c>
      <c r="F426" s="21">
        <v>0</v>
      </c>
      <c r="G426" s="39">
        <v>0</v>
      </c>
      <c r="H426" s="182"/>
      <c r="I426" s="188"/>
      <c r="J426" s="182"/>
      <c r="K426" s="176"/>
      <c r="L426" s="188"/>
      <c r="M426" s="182"/>
    </row>
    <row r="427" spans="1:13" s="8" customFormat="1" ht="30" customHeight="1">
      <c r="A427" s="174" t="s">
        <v>234</v>
      </c>
      <c r="B427" s="177" t="s">
        <v>235</v>
      </c>
      <c r="C427" s="41" t="s">
        <v>10</v>
      </c>
      <c r="D427" s="21">
        <f>SUM(D428:D431)</f>
        <v>0</v>
      </c>
      <c r="E427" s="21">
        <f>SUM(E428:E431)</f>
        <v>0</v>
      </c>
      <c r="F427" s="21">
        <f>SUM(F428:F431)</f>
        <v>0</v>
      </c>
      <c r="G427" s="39">
        <v>0</v>
      </c>
      <c r="H427" s="180" t="s">
        <v>236</v>
      </c>
      <c r="I427" s="186" t="s">
        <v>571</v>
      </c>
      <c r="J427" s="180" t="s">
        <v>568</v>
      </c>
      <c r="K427" s="174" t="s">
        <v>538</v>
      </c>
      <c r="L427" s="186" t="s">
        <v>542</v>
      </c>
      <c r="M427" s="180">
        <v>833</v>
      </c>
    </row>
    <row r="428" spans="1:13" s="8" customFormat="1" ht="30" customHeight="1">
      <c r="A428" s="175"/>
      <c r="B428" s="178"/>
      <c r="C428" s="17" t="s">
        <v>12</v>
      </c>
      <c r="D428" s="21">
        <v>0</v>
      </c>
      <c r="E428" s="21">
        <v>0</v>
      </c>
      <c r="F428" s="21">
        <v>0</v>
      </c>
      <c r="G428" s="39">
        <v>0</v>
      </c>
      <c r="H428" s="181"/>
      <c r="I428" s="187"/>
      <c r="J428" s="181"/>
      <c r="K428" s="175"/>
      <c r="L428" s="187"/>
      <c r="M428" s="181"/>
    </row>
    <row r="429" spans="1:13" s="8" customFormat="1" ht="30" customHeight="1">
      <c r="A429" s="175"/>
      <c r="B429" s="178"/>
      <c r="C429" s="17" t="s">
        <v>14</v>
      </c>
      <c r="D429" s="21">
        <v>0</v>
      </c>
      <c r="E429" s="21">
        <v>0</v>
      </c>
      <c r="F429" s="21">
        <v>0</v>
      </c>
      <c r="G429" s="39">
        <v>0</v>
      </c>
      <c r="H429" s="181"/>
      <c r="I429" s="187"/>
      <c r="J429" s="181"/>
      <c r="K429" s="175"/>
      <c r="L429" s="187"/>
      <c r="M429" s="181"/>
    </row>
    <row r="430" spans="1:13" s="8" customFormat="1" ht="30" customHeight="1">
      <c r="A430" s="175"/>
      <c r="B430" s="178"/>
      <c r="C430" s="17" t="s">
        <v>16</v>
      </c>
      <c r="D430" s="21">
        <v>0</v>
      </c>
      <c r="E430" s="21">
        <v>0</v>
      </c>
      <c r="F430" s="21">
        <v>0</v>
      </c>
      <c r="G430" s="39">
        <v>0</v>
      </c>
      <c r="H430" s="181"/>
      <c r="I430" s="187"/>
      <c r="J430" s="181"/>
      <c r="K430" s="175"/>
      <c r="L430" s="187"/>
      <c r="M430" s="181"/>
    </row>
    <row r="431" spans="1:13" s="8" customFormat="1" ht="30" customHeight="1">
      <c r="A431" s="176"/>
      <c r="B431" s="179"/>
      <c r="C431" s="17" t="s">
        <v>18</v>
      </c>
      <c r="D431" s="21">
        <v>0</v>
      </c>
      <c r="E431" s="21">
        <v>0</v>
      </c>
      <c r="F431" s="21">
        <v>0</v>
      </c>
      <c r="G431" s="39">
        <v>0</v>
      </c>
      <c r="H431" s="182"/>
      <c r="I431" s="188"/>
      <c r="J431" s="182"/>
      <c r="K431" s="176"/>
      <c r="L431" s="188"/>
      <c r="M431" s="182"/>
    </row>
    <row r="432" spans="1:13" s="8" customFormat="1" ht="22.5" customHeight="1">
      <c r="A432" s="174" t="s">
        <v>237</v>
      </c>
      <c r="B432" s="177" t="s">
        <v>238</v>
      </c>
      <c r="C432" s="41" t="s">
        <v>10</v>
      </c>
      <c r="D432" s="21">
        <f>SUM(D433:D436)</f>
        <v>389705.12099999998</v>
      </c>
      <c r="E432" s="21">
        <f>SUM(E433:E436)</f>
        <v>27990.49973</v>
      </c>
      <c r="F432" s="21">
        <f>SUM(F433:F436)</f>
        <v>66494.19571</v>
      </c>
      <c r="G432" s="39">
        <v>0</v>
      </c>
      <c r="H432" s="180"/>
      <c r="I432" s="171" t="s">
        <v>11</v>
      </c>
      <c r="J432" s="172">
        <f>SUM(J433:J435)</f>
        <v>5</v>
      </c>
      <c r="K432" s="174" t="s">
        <v>572</v>
      </c>
      <c r="L432" s="180"/>
      <c r="M432" s="180">
        <v>833</v>
      </c>
    </row>
    <row r="433" spans="1:13" s="8" customFormat="1" ht="22.5" customHeight="1">
      <c r="A433" s="175"/>
      <c r="B433" s="178"/>
      <c r="C433" s="17" t="s">
        <v>12</v>
      </c>
      <c r="D433" s="21">
        <f>D438+D443+D448+D458</f>
        <v>67530.72099999999</v>
      </c>
      <c r="E433" s="21">
        <f t="shared" ref="E433:F433" si="68">E438+E443+E448+E458</f>
        <v>8117.2449399999996</v>
      </c>
      <c r="F433" s="21">
        <f t="shared" si="68"/>
        <v>8117.2449399999996</v>
      </c>
      <c r="G433" s="39">
        <v>0</v>
      </c>
      <c r="H433" s="181"/>
      <c r="I433" s="171" t="s">
        <v>13</v>
      </c>
      <c r="J433" s="172">
        <v>0</v>
      </c>
      <c r="K433" s="175"/>
      <c r="L433" s="181"/>
      <c r="M433" s="181"/>
    </row>
    <row r="434" spans="1:13" s="8" customFormat="1" ht="22.5" customHeight="1">
      <c r="A434" s="175"/>
      <c r="B434" s="178"/>
      <c r="C434" s="17" t="s">
        <v>14</v>
      </c>
      <c r="D434" s="21">
        <f t="shared" ref="D434:F436" si="69">D439+D444+D449+D459</f>
        <v>165334</v>
      </c>
      <c r="E434" s="21">
        <f t="shared" si="69"/>
        <v>19873.254789999999</v>
      </c>
      <c r="F434" s="21">
        <f t="shared" si="69"/>
        <v>19873.254789999999</v>
      </c>
      <c r="G434" s="39">
        <v>0</v>
      </c>
      <c r="H434" s="181"/>
      <c r="I434" s="171" t="s">
        <v>15</v>
      </c>
      <c r="J434" s="172">
        <v>2</v>
      </c>
      <c r="K434" s="175"/>
      <c r="L434" s="181"/>
      <c r="M434" s="181"/>
    </row>
    <row r="435" spans="1:13" s="8" customFormat="1" ht="22.5" customHeight="1">
      <c r="A435" s="175"/>
      <c r="B435" s="178"/>
      <c r="C435" s="17" t="s">
        <v>16</v>
      </c>
      <c r="D435" s="21">
        <f t="shared" si="69"/>
        <v>0</v>
      </c>
      <c r="E435" s="21">
        <f t="shared" si="69"/>
        <v>0</v>
      </c>
      <c r="F435" s="21">
        <f t="shared" si="69"/>
        <v>0</v>
      </c>
      <c r="G435" s="39">
        <v>0</v>
      </c>
      <c r="H435" s="181"/>
      <c r="I435" s="171" t="s">
        <v>17</v>
      </c>
      <c r="J435" s="172">
        <v>3</v>
      </c>
      <c r="K435" s="175"/>
      <c r="L435" s="181"/>
      <c r="M435" s="181"/>
    </row>
    <row r="436" spans="1:13" s="8" customFormat="1" ht="22.5" customHeight="1">
      <c r="A436" s="176"/>
      <c r="B436" s="179"/>
      <c r="C436" s="17" t="s">
        <v>18</v>
      </c>
      <c r="D436" s="21">
        <f t="shared" si="69"/>
        <v>156840.4</v>
      </c>
      <c r="E436" s="21">
        <f t="shared" si="69"/>
        <v>0</v>
      </c>
      <c r="F436" s="21">
        <f t="shared" si="69"/>
        <v>38503.695979999997</v>
      </c>
      <c r="G436" s="39">
        <v>0</v>
      </c>
      <c r="H436" s="182"/>
      <c r="I436" s="171" t="s">
        <v>19</v>
      </c>
      <c r="J436" s="42">
        <f>(J433+J434/2)/J432</f>
        <v>0.2</v>
      </c>
      <c r="K436" s="176"/>
      <c r="L436" s="182"/>
      <c r="M436" s="182"/>
    </row>
    <row r="437" spans="1:13" s="8" customFormat="1" ht="30" customHeight="1">
      <c r="A437" s="174" t="s">
        <v>239</v>
      </c>
      <c r="B437" s="177" t="s">
        <v>240</v>
      </c>
      <c r="C437" s="41" t="s">
        <v>10</v>
      </c>
      <c r="D437" s="21">
        <f>SUM(D438:D441)</f>
        <v>352361.6</v>
      </c>
      <c r="E437" s="21">
        <f>SUM(E438:E441)</f>
        <v>27990.49973</v>
      </c>
      <c r="F437" s="21">
        <f>SUM(F438:F441)</f>
        <v>66494.19571</v>
      </c>
      <c r="G437" s="39">
        <f>F437/D437</f>
        <v>0.1887101083375714</v>
      </c>
      <c r="H437" s="180" t="s">
        <v>241</v>
      </c>
      <c r="I437" s="231" t="s">
        <v>573</v>
      </c>
      <c r="J437" s="189" t="s">
        <v>29</v>
      </c>
      <c r="K437" s="241" t="s">
        <v>572</v>
      </c>
      <c r="L437" s="186" t="s">
        <v>574</v>
      </c>
      <c r="M437" s="180">
        <v>833</v>
      </c>
    </row>
    <row r="438" spans="1:13" s="8" customFormat="1" ht="30" customHeight="1">
      <c r="A438" s="175"/>
      <c r="B438" s="178"/>
      <c r="C438" s="17" t="s">
        <v>12</v>
      </c>
      <c r="D438" s="21">
        <v>56701.1</v>
      </c>
      <c r="E438" s="21">
        <v>8117.2449399999996</v>
      </c>
      <c r="F438" s="21">
        <v>8117.2449399999996</v>
      </c>
      <c r="G438" s="39">
        <f t="shared" ref="G438:G471" si="70">F438/D438</f>
        <v>0.14315850909417982</v>
      </c>
      <c r="H438" s="181"/>
      <c r="I438" s="239"/>
      <c r="J438" s="190"/>
      <c r="K438" s="241"/>
      <c r="L438" s="403"/>
      <c r="M438" s="181"/>
    </row>
    <row r="439" spans="1:13" s="8" customFormat="1" ht="30" customHeight="1">
      <c r="A439" s="175"/>
      <c r="B439" s="178"/>
      <c r="C439" s="17" t="s">
        <v>14</v>
      </c>
      <c r="D439" s="21">
        <v>138820.1</v>
      </c>
      <c r="E439" s="21">
        <v>19873.254789999999</v>
      </c>
      <c r="F439" s="21">
        <v>19873.254789999999</v>
      </c>
      <c r="G439" s="39">
        <f t="shared" si="70"/>
        <v>0.14315833794961969</v>
      </c>
      <c r="H439" s="181"/>
      <c r="I439" s="239"/>
      <c r="J439" s="190"/>
      <c r="K439" s="241"/>
      <c r="L439" s="403"/>
      <c r="M439" s="181"/>
    </row>
    <row r="440" spans="1:13" s="8" customFormat="1" ht="30" customHeight="1">
      <c r="A440" s="175"/>
      <c r="B440" s="178"/>
      <c r="C440" s="17" t="s">
        <v>16</v>
      </c>
      <c r="D440" s="21">
        <v>0</v>
      </c>
      <c r="E440" s="21">
        <v>0</v>
      </c>
      <c r="F440" s="21">
        <v>0</v>
      </c>
      <c r="G440" s="39">
        <v>0</v>
      </c>
      <c r="H440" s="181"/>
      <c r="I440" s="239"/>
      <c r="J440" s="190"/>
      <c r="K440" s="241"/>
      <c r="L440" s="403"/>
      <c r="M440" s="181"/>
    </row>
    <row r="441" spans="1:13" s="8" customFormat="1" ht="30" customHeight="1">
      <c r="A441" s="176"/>
      <c r="B441" s="179"/>
      <c r="C441" s="17" t="s">
        <v>18</v>
      </c>
      <c r="D441" s="21">
        <v>156840.4</v>
      </c>
      <c r="E441" s="21">
        <v>0</v>
      </c>
      <c r="F441" s="21">
        <v>38503.695979999997</v>
      </c>
      <c r="G441" s="39">
        <f t="shared" si="70"/>
        <v>0.24549603278236984</v>
      </c>
      <c r="H441" s="182"/>
      <c r="I441" s="240"/>
      <c r="J441" s="191"/>
      <c r="K441" s="241"/>
      <c r="L441" s="404"/>
      <c r="M441" s="182"/>
    </row>
    <row r="442" spans="1:13" s="8" customFormat="1" ht="31.5" customHeight="1">
      <c r="A442" s="174" t="s">
        <v>242</v>
      </c>
      <c r="B442" s="177" t="s">
        <v>243</v>
      </c>
      <c r="C442" s="41" t="s">
        <v>10</v>
      </c>
      <c r="D442" s="21">
        <f>SUM(D443:D446)</f>
        <v>0</v>
      </c>
      <c r="E442" s="21">
        <f>SUM(E443:E446)</f>
        <v>0</v>
      </c>
      <c r="F442" s="21">
        <f>SUM(F443:F446)</f>
        <v>0</v>
      </c>
      <c r="G442" s="39">
        <v>0</v>
      </c>
      <c r="H442" s="180" t="s">
        <v>244</v>
      </c>
      <c r="I442" s="186" t="s">
        <v>575</v>
      </c>
      <c r="J442" s="189" t="s">
        <v>29</v>
      </c>
      <c r="K442" s="174" t="s">
        <v>538</v>
      </c>
      <c r="L442" s="186" t="s">
        <v>576</v>
      </c>
      <c r="M442" s="180">
        <v>833</v>
      </c>
    </row>
    <row r="443" spans="1:13" s="8" customFormat="1" ht="31.5" customHeight="1">
      <c r="A443" s="175"/>
      <c r="B443" s="178"/>
      <c r="C443" s="17" t="s">
        <v>12</v>
      </c>
      <c r="D443" s="21">
        <v>0</v>
      </c>
      <c r="E443" s="21">
        <v>0</v>
      </c>
      <c r="F443" s="21">
        <v>0</v>
      </c>
      <c r="G443" s="39">
        <v>0</v>
      </c>
      <c r="H443" s="181"/>
      <c r="I443" s="187"/>
      <c r="J443" s="190"/>
      <c r="K443" s="175"/>
      <c r="L443" s="403"/>
      <c r="M443" s="181"/>
    </row>
    <row r="444" spans="1:13" s="8" customFormat="1" ht="31.5" customHeight="1">
      <c r="A444" s="175"/>
      <c r="B444" s="178"/>
      <c r="C444" s="17" t="s">
        <v>14</v>
      </c>
      <c r="D444" s="21">
        <v>0</v>
      </c>
      <c r="E444" s="21">
        <v>0</v>
      </c>
      <c r="F444" s="21">
        <v>0</v>
      </c>
      <c r="G444" s="39">
        <v>0</v>
      </c>
      <c r="H444" s="181"/>
      <c r="I444" s="187"/>
      <c r="J444" s="190"/>
      <c r="K444" s="175"/>
      <c r="L444" s="403"/>
      <c r="M444" s="181"/>
    </row>
    <row r="445" spans="1:13" s="8" customFormat="1" ht="31.5" customHeight="1">
      <c r="A445" s="175"/>
      <c r="B445" s="178"/>
      <c r="C445" s="17" t="s">
        <v>16</v>
      </c>
      <c r="D445" s="21">
        <v>0</v>
      </c>
      <c r="E445" s="21">
        <v>0</v>
      </c>
      <c r="F445" s="21">
        <v>0</v>
      </c>
      <c r="G445" s="39">
        <v>0</v>
      </c>
      <c r="H445" s="181"/>
      <c r="I445" s="187"/>
      <c r="J445" s="190"/>
      <c r="K445" s="175"/>
      <c r="L445" s="403"/>
      <c r="M445" s="181"/>
    </row>
    <row r="446" spans="1:13" s="8" customFormat="1" ht="31.5" customHeight="1">
      <c r="A446" s="176"/>
      <c r="B446" s="179"/>
      <c r="C446" s="17" t="s">
        <v>18</v>
      </c>
      <c r="D446" s="21">
        <v>0</v>
      </c>
      <c r="E446" s="21">
        <v>0</v>
      </c>
      <c r="F446" s="21">
        <v>0</v>
      </c>
      <c r="G446" s="39">
        <v>0</v>
      </c>
      <c r="H446" s="182"/>
      <c r="I446" s="188"/>
      <c r="J446" s="191"/>
      <c r="K446" s="176"/>
      <c r="L446" s="404"/>
      <c r="M446" s="182"/>
    </row>
    <row r="447" spans="1:13" s="8" customFormat="1" ht="26.25" customHeight="1">
      <c r="A447" s="174" t="s">
        <v>245</v>
      </c>
      <c r="B447" s="177" t="s">
        <v>246</v>
      </c>
      <c r="C447" s="41" t="s">
        <v>10</v>
      </c>
      <c r="D447" s="21">
        <f>SUM(D448:D451)</f>
        <v>0</v>
      </c>
      <c r="E447" s="21">
        <f>SUM(E448:E451)</f>
        <v>0</v>
      </c>
      <c r="F447" s="21">
        <f>SUM(F448:F451)</f>
        <v>0</v>
      </c>
      <c r="G447" s="39">
        <v>0</v>
      </c>
      <c r="H447" s="180" t="s">
        <v>247</v>
      </c>
      <c r="I447" s="186"/>
      <c r="J447" s="189" t="s">
        <v>165</v>
      </c>
      <c r="K447" s="241" t="s">
        <v>572</v>
      </c>
      <c r="L447" s="184" t="s">
        <v>577</v>
      </c>
      <c r="M447" s="180">
        <v>833</v>
      </c>
    </row>
    <row r="448" spans="1:13" s="8" customFormat="1" ht="26.25" customHeight="1">
      <c r="A448" s="175"/>
      <c r="B448" s="178"/>
      <c r="C448" s="17" t="s">
        <v>12</v>
      </c>
      <c r="D448" s="21">
        <v>0</v>
      </c>
      <c r="E448" s="21">
        <v>0</v>
      </c>
      <c r="F448" s="21">
        <v>0</v>
      </c>
      <c r="G448" s="39">
        <v>0</v>
      </c>
      <c r="H448" s="181"/>
      <c r="I448" s="187"/>
      <c r="J448" s="190"/>
      <c r="K448" s="241"/>
      <c r="L448" s="185"/>
      <c r="M448" s="181"/>
    </row>
    <row r="449" spans="1:13" s="8" customFormat="1" ht="26.25" customHeight="1">
      <c r="A449" s="175"/>
      <c r="B449" s="178"/>
      <c r="C449" s="17" t="s">
        <v>14</v>
      </c>
      <c r="D449" s="21">
        <v>0</v>
      </c>
      <c r="E449" s="21">
        <v>0</v>
      </c>
      <c r="F449" s="21">
        <v>0</v>
      </c>
      <c r="G449" s="39">
        <v>0</v>
      </c>
      <c r="H449" s="181"/>
      <c r="I449" s="187"/>
      <c r="J449" s="190"/>
      <c r="K449" s="241"/>
      <c r="L449" s="185"/>
      <c r="M449" s="181"/>
    </row>
    <row r="450" spans="1:13" s="8" customFormat="1" ht="26.25" customHeight="1">
      <c r="A450" s="175"/>
      <c r="B450" s="178"/>
      <c r="C450" s="17" t="s">
        <v>16</v>
      </c>
      <c r="D450" s="21">
        <v>0</v>
      </c>
      <c r="E450" s="21">
        <v>0</v>
      </c>
      <c r="F450" s="21">
        <v>0</v>
      </c>
      <c r="G450" s="39">
        <v>0</v>
      </c>
      <c r="H450" s="181"/>
      <c r="I450" s="187"/>
      <c r="J450" s="190"/>
      <c r="K450" s="241"/>
      <c r="L450" s="185"/>
      <c r="M450" s="181"/>
    </row>
    <row r="451" spans="1:13" s="8" customFormat="1" ht="26.25" customHeight="1">
      <c r="A451" s="176"/>
      <c r="B451" s="179"/>
      <c r="C451" s="17" t="s">
        <v>18</v>
      </c>
      <c r="D451" s="21">
        <v>0</v>
      </c>
      <c r="E451" s="21">
        <v>0</v>
      </c>
      <c r="F451" s="21">
        <v>0</v>
      </c>
      <c r="G451" s="39">
        <v>0</v>
      </c>
      <c r="H451" s="182"/>
      <c r="I451" s="188"/>
      <c r="J451" s="191"/>
      <c r="K451" s="241"/>
      <c r="L451" s="185"/>
      <c r="M451" s="182"/>
    </row>
    <row r="452" spans="1:13" s="8" customFormat="1" ht="41.25" customHeight="1">
      <c r="A452" s="174" t="s">
        <v>248</v>
      </c>
      <c r="B452" s="177" t="s">
        <v>249</v>
      </c>
      <c r="C452" s="41" t="s">
        <v>10</v>
      </c>
      <c r="D452" s="21">
        <f>SUM(D453:D456)</f>
        <v>0</v>
      </c>
      <c r="E452" s="21">
        <f>SUM(E453:E456)</f>
        <v>0</v>
      </c>
      <c r="F452" s="21">
        <f>SUM(F453:F456)</f>
        <v>0</v>
      </c>
      <c r="G452" s="39">
        <v>0</v>
      </c>
      <c r="H452" s="180" t="s">
        <v>250</v>
      </c>
      <c r="I452" s="231"/>
      <c r="J452" s="189" t="s">
        <v>165</v>
      </c>
      <c r="K452" s="241" t="s">
        <v>572</v>
      </c>
      <c r="L452" s="184" t="s">
        <v>552</v>
      </c>
      <c r="M452" s="180">
        <v>833</v>
      </c>
    </row>
    <row r="453" spans="1:13" s="8" customFormat="1" ht="41.25" customHeight="1">
      <c r="A453" s="175"/>
      <c r="B453" s="178"/>
      <c r="C453" s="17" t="s">
        <v>12</v>
      </c>
      <c r="D453" s="21">
        <v>0</v>
      </c>
      <c r="E453" s="21">
        <v>0</v>
      </c>
      <c r="F453" s="21">
        <v>0</v>
      </c>
      <c r="G453" s="39">
        <v>0</v>
      </c>
      <c r="H453" s="181"/>
      <c r="I453" s="239"/>
      <c r="J453" s="190"/>
      <c r="K453" s="241"/>
      <c r="L453" s="185"/>
      <c r="M453" s="181"/>
    </row>
    <row r="454" spans="1:13" s="8" customFormat="1" ht="41.25" customHeight="1">
      <c r="A454" s="175"/>
      <c r="B454" s="178"/>
      <c r="C454" s="17" t="s">
        <v>14</v>
      </c>
      <c r="D454" s="21">
        <v>0</v>
      </c>
      <c r="E454" s="21">
        <v>0</v>
      </c>
      <c r="F454" s="21">
        <v>0</v>
      </c>
      <c r="G454" s="39">
        <v>0</v>
      </c>
      <c r="H454" s="181"/>
      <c r="I454" s="239"/>
      <c r="J454" s="190"/>
      <c r="K454" s="241"/>
      <c r="L454" s="185"/>
      <c r="M454" s="181"/>
    </row>
    <row r="455" spans="1:13" s="8" customFormat="1" ht="41.25" customHeight="1">
      <c r="A455" s="175"/>
      <c r="B455" s="178"/>
      <c r="C455" s="17" t="s">
        <v>16</v>
      </c>
      <c r="D455" s="21">
        <v>0</v>
      </c>
      <c r="E455" s="21">
        <v>0</v>
      </c>
      <c r="F455" s="21">
        <v>0</v>
      </c>
      <c r="G455" s="39">
        <v>0</v>
      </c>
      <c r="H455" s="181"/>
      <c r="I455" s="239"/>
      <c r="J455" s="190"/>
      <c r="K455" s="241"/>
      <c r="L455" s="185"/>
      <c r="M455" s="181"/>
    </row>
    <row r="456" spans="1:13" s="8" customFormat="1" ht="41.25" customHeight="1">
      <c r="A456" s="176"/>
      <c r="B456" s="179"/>
      <c r="C456" s="17" t="s">
        <v>18</v>
      </c>
      <c r="D456" s="21">
        <v>0</v>
      </c>
      <c r="E456" s="21">
        <v>0</v>
      </c>
      <c r="F456" s="21">
        <v>0</v>
      </c>
      <c r="G456" s="39">
        <v>0</v>
      </c>
      <c r="H456" s="182"/>
      <c r="I456" s="240"/>
      <c r="J456" s="191"/>
      <c r="K456" s="241"/>
      <c r="L456" s="185"/>
      <c r="M456" s="182"/>
    </row>
    <row r="457" spans="1:13" s="8" customFormat="1" ht="29.25" customHeight="1">
      <c r="A457" s="174" t="s">
        <v>578</v>
      </c>
      <c r="B457" s="177" t="s">
        <v>579</v>
      </c>
      <c r="C457" s="41" t="s">
        <v>10</v>
      </c>
      <c r="D457" s="21">
        <f>SUM(D458:D461)</f>
        <v>37343.521000000001</v>
      </c>
      <c r="E457" s="21">
        <f>SUM(E458:E461)</f>
        <v>0</v>
      </c>
      <c r="F457" s="21">
        <f>SUM(F458:F461)</f>
        <v>0</v>
      </c>
      <c r="G457" s="39">
        <v>0</v>
      </c>
      <c r="H457" s="180" t="s">
        <v>580</v>
      </c>
      <c r="I457" s="231" t="s">
        <v>581</v>
      </c>
      <c r="J457" s="189" t="s">
        <v>165</v>
      </c>
      <c r="K457" s="241" t="s">
        <v>572</v>
      </c>
      <c r="L457" s="184" t="s">
        <v>539</v>
      </c>
      <c r="M457" s="180">
        <v>833</v>
      </c>
    </row>
    <row r="458" spans="1:13" s="8" customFormat="1" ht="29.25" customHeight="1">
      <c r="A458" s="175"/>
      <c r="B458" s="178"/>
      <c r="C458" s="17" t="s">
        <v>12</v>
      </c>
      <c r="D458" s="21">
        <v>10829.620999999999</v>
      </c>
      <c r="E458" s="21">
        <v>0</v>
      </c>
      <c r="F458" s="21">
        <v>0</v>
      </c>
      <c r="G458" s="39">
        <v>0</v>
      </c>
      <c r="H458" s="181"/>
      <c r="I458" s="239"/>
      <c r="J458" s="190"/>
      <c r="K458" s="241"/>
      <c r="L458" s="185"/>
      <c r="M458" s="181"/>
    </row>
    <row r="459" spans="1:13" s="8" customFormat="1" ht="29.25" customHeight="1">
      <c r="A459" s="175"/>
      <c r="B459" s="178"/>
      <c r="C459" s="17" t="s">
        <v>14</v>
      </c>
      <c r="D459" s="21">
        <v>26513.9</v>
      </c>
      <c r="E459" s="21">
        <v>0</v>
      </c>
      <c r="F459" s="21">
        <v>0</v>
      </c>
      <c r="G459" s="39">
        <v>0</v>
      </c>
      <c r="H459" s="181"/>
      <c r="I459" s="239"/>
      <c r="J459" s="190"/>
      <c r="K459" s="241"/>
      <c r="L459" s="185"/>
      <c r="M459" s="181"/>
    </row>
    <row r="460" spans="1:13" s="8" customFormat="1" ht="29.25" customHeight="1">
      <c r="A460" s="175"/>
      <c r="B460" s="178"/>
      <c r="C460" s="17" t="s">
        <v>16</v>
      </c>
      <c r="D460" s="21">
        <v>0</v>
      </c>
      <c r="E460" s="21">
        <v>0</v>
      </c>
      <c r="F460" s="21">
        <v>0</v>
      </c>
      <c r="G460" s="39">
        <v>0</v>
      </c>
      <c r="H460" s="181"/>
      <c r="I460" s="239"/>
      <c r="J460" s="190"/>
      <c r="K460" s="241"/>
      <c r="L460" s="185"/>
      <c r="M460" s="181"/>
    </row>
    <row r="461" spans="1:13" s="8" customFormat="1" ht="29.25" customHeight="1">
      <c r="A461" s="176"/>
      <c r="B461" s="179"/>
      <c r="C461" s="17" t="s">
        <v>18</v>
      </c>
      <c r="D461" s="21">
        <v>0</v>
      </c>
      <c r="E461" s="21">
        <v>0</v>
      </c>
      <c r="F461" s="21">
        <v>0</v>
      </c>
      <c r="G461" s="39">
        <v>0</v>
      </c>
      <c r="H461" s="182"/>
      <c r="I461" s="240"/>
      <c r="J461" s="191"/>
      <c r="K461" s="241"/>
      <c r="L461" s="185"/>
      <c r="M461" s="182"/>
    </row>
    <row r="462" spans="1:13" s="8" customFormat="1" ht="21.75" customHeight="1">
      <c r="A462" s="174" t="s">
        <v>251</v>
      </c>
      <c r="B462" s="177" t="s">
        <v>252</v>
      </c>
      <c r="C462" s="41" t="s">
        <v>10</v>
      </c>
      <c r="D462" s="21">
        <f>SUM(D463:D466)</f>
        <v>69722</v>
      </c>
      <c r="E462" s="21">
        <f>SUM(E463:E466)</f>
        <v>0</v>
      </c>
      <c r="F462" s="21">
        <f>SUM(F463:F466)</f>
        <v>40422.300000000003</v>
      </c>
      <c r="G462" s="39">
        <f t="shared" si="70"/>
        <v>0.5797639195662776</v>
      </c>
      <c r="H462" s="180"/>
      <c r="I462" s="171" t="s">
        <v>11</v>
      </c>
      <c r="J462" s="172">
        <f>SUM(J463:J465)</f>
        <v>1</v>
      </c>
      <c r="K462" s="174" t="s">
        <v>582</v>
      </c>
      <c r="L462" s="180"/>
      <c r="M462" s="180">
        <v>833</v>
      </c>
    </row>
    <row r="463" spans="1:13" s="8" customFormat="1" ht="21.75" customHeight="1">
      <c r="A463" s="175"/>
      <c r="B463" s="178"/>
      <c r="C463" s="17" t="s">
        <v>12</v>
      </c>
      <c r="D463" s="43">
        <f t="shared" ref="D463:F466" si="71">D468</f>
        <v>0</v>
      </c>
      <c r="E463" s="43">
        <f t="shared" si="71"/>
        <v>0</v>
      </c>
      <c r="F463" s="43">
        <f t="shared" si="71"/>
        <v>0</v>
      </c>
      <c r="G463" s="39">
        <v>0</v>
      </c>
      <c r="H463" s="181"/>
      <c r="I463" s="171" t="s">
        <v>13</v>
      </c>
      <c r="J463" s="172">
        <v>0</v>
      </c>
      <c r="K463" s="175"/>
      <c r="L463" s="181"/>
      <c r="M463" s="181"/>
    </row>
    <row r="464" spans="1:13" s="8" customFormat="1" ht="21.75" customHeight="1">
      <c r="A464" s="175"/>
      <c r="B464" s="178"/>
      <c r="C464" s="17" t="s">
        <v>14</v>
      </c>
      <c r="D464" s="43">
        <f t="shared" si="71"/>
        <v>0</v>
      </c>
      <c r="E464" s="43">
        <f t="shared" si="71"/>
        <v>0</v>
      </c>
      <c r="F464" s="43">
        <f t="shared" si="71"/>
        <v>0</v>
      </c>
      <c r="G464" s="39">
        <v>0</v>
      </c>
      <c r="H464" s="181"/>
      <c r="I464" s="171" t="s">
        <v>15</v>
      </c>
      <c r="J464" s="172">
        <v>1</v>
      </c>
      <c r="K464" s="175"/>
      <c r="L464" s="181"/>
      <c r="M464" s="181"/>
    </row>
    <row r="465" spans="1:14" s="8" customFormat="1" ht="21.75" customHeight="1">
      <c r="A465" s="175"/>
      <c r="B465" s="178"/>
      <c r="C465" s="17" t="s">
        <v>16</v>
      </c>
      <c r="D465" s="43">
        <f t="shared" si="71"/>
        <v>0</v>
      </c>
      <c r="E465" s="43">
        <f t="shared" si="71"/>
        <v>0</v>
      </c>
      <c r="F465" s="43">
        <f t="shared" si="71"/>
        <v>0</v>
      </c>
      <c r="G465" s="39">
        <v>0</v>
      </c>
      <c r="H465" s="181"/>
      <c r="I465" s="171" t="s">
        <v>17</v>
      </c>
      <c r="J465" s="172">
        <v>0</v>
      </c>
      <c r="K465" s="175"/>
      <c r="L465" s="181"/>
      <c r="M465" s="181"/>
    </row>
    <row r="466" spans="1:14" s="8" customFormat="1" ht="33.75" customHeight="1">
      <c r="A466" s="176"/>
      <c r="B466" s="179"/>
      <c r="C466" s="17" t="s">
        <v>18</v>
      </c>
      <c r="D466" s="21">
        <f t="shared" si="71"/>
        <v>69722</v>
      </c>
      <c r="E466" s="21">
        <f t="shared" si="71"/>
        <v>0</v>
      </c>
      <c r="F466" s="21">
        <f>F471</f>
        <v>40422.300000000003</v>
      </c>
      <c r="G466" s="39">
        <f t="shared" si="70"/>
        <v>0.5797639195662776</v>
      </c>
      <c r="H466" s="182"/>
      <c r="I466" s="171" t="s">
        <v>19</v>
      </c>
      <c r="J466" s="40">
        <f>(J463+J464/2)/J462</f>
        <v>0.5</v>
      </c>
      <c r="K466" s="176"/>
      <c r="L466" s="182"/>
      <c r="M466" s="182"/>
    </row>
    <row r="467" spans="1:14" s="8" customFormat="1" ht="33" customHeight="1" outlineLevel="1">
      <c r="A467" s="174" t="s">
        <v>253</v>
      </c>
      <c r="B467" s="177" t="s">
        <v>254</v>
      </c>
      <c r="C467" s="41" t="s">
        <v>10</v>
      </c>
      <c r="D467" s="21">
        <f>SUM(D468:D471)</f>
        <v>69722</v>
      </c>
      <c r="E467" s="21">
        <f>SUM(E468:E471)</f>
        <v>0</v>
      </c>
      <c r="F467" s="21">
        <f>SUM(F468:F471)</f>
        <v>40422.300000000003</v>
      </c>
      <c r="G467" s="39">
        <f t="shared" si="70"/>
        <v>0.5797639195662776</v>
      </c>
      <c r="H467" s="180" t="s">
        <v>255</v>
      </c>
      <c r="I467" s="186" t="s">
        <v>583</v>
      </c>
      <c r="J467" s="189" t="s">
        <v>29</v>
      </c>
      <c r="K467" s="183" t="s">
        <v>584</v>
      </c>
      <c r="L467" s="184" t="s">
        <v>542</v>
      </c>
      <c r="M467" s="180">
        <v>833</v>
      </c>
      <c r="N467" s="1"/>
    </row>
    <row r="468" spans="1:14" s="8" customFormat="1" ht="33" customHeight="1" outlineLevel="1">
      <c r="A468" s="175"/>
      <c r="B468" s="178"/>
      <c r="C468" s="17" t="s">
        <v>12</v>
      </c>
      <c r="D468" s="21">
        <v>0</v>
      </c>
      <c r="E468" s="21">
        <v>0</v>
      </c>
      <c r="F468" s="21">
        <v>0</v>
      </c>
      <c r="G468" s="39">
        <v>0</v>
      </c>
      <c r="H468" s="181"/>
      <c r="I468" s="187"/>
      <c r="J468" s="190"/>
      <c r="K468" s="183"/>
      <c r="L468" s="185"/>
      <c r="M468" s="181"/>
      <c r="N468" s="1"/>
    </row>
    <row r="469" spans="1:14" s="8" customFormat="1" ht="33" customHeight="1" outlineLevel="1">
      <c r="A469" s="175"/>
      <c r="B469" s="178"/>
      <c r="C469" s="17" t="s">
        <v>14</v>
      </c>
      <c r="D469" s="21">
        <v>0</v>
      </c>
      <c r="E469" s="21">
        <v>0</v>
      </c>
      <c r="F469" s="21">
        <v>0</v>
      </c>
      <c r="G469" s="39">
        <v>0</v>
      </c>
      <c r="H469" s="181"/>
      <c r="I469" s="187"/>
      <c r="J469" s="190"/>
      <c r="K469" s="183"/>
      <c r="L469" s="185"/>
      <c r="M469" s="181"/>
      <c r="N469" s="1"/>
    </row>
    <row r="470" spans="1:14" s="8" customFormat="1" ht="33" customHeight="1" outlineLevel="1">
      <c r="A470" s="175"/>
      <c r="B470" s="178"/>
      <c r="C470" s="17" t="s">
        <v>16</v>
      </c>
      <c r="D470" s="21">
        <v>0</v>
      </c>
      <c r="E470" s="21">
        <v>0</v>
      </c>
      <c r="F470" s="21">
        <v>0</v>
      </c>
      <c r="G470" s="39">
        <v>0</v>
      </c>
      <c r="H470" s="181"/>
      <c r="I470" s="187"/>
      <c r="J470" s="190"/>
      <c r="K470" s="183"/>
      <c r="L470" s="185"/>
      <c r="M470" s="181"/>
      <c r="N470" s="1"/>
    </row>
    <row r="471" spans="1:14" s="8" customFormat="1" ht="33" customHeight="1" outlineLevel="1">
      <c r="A471" s="176"/>
      <c r="B471" s="179"/>
      <c r="C471" s="17" t="s">
        <v>18</v>
      </c>
      <c r="D471" s="21">
        <v>69722</v>
      </c>
      <c r="E471" s="21">
        <v>0</v>
      </c>
      <c r="F471" s="21">
        <v>40422.300000000003</v>
      </c>
      <c r="G471" s="39">
        <f t="shared" si="70"/>
        <v>0.5797639195662776</v>
      </c>
      <c r="H471" s="182"/>
      <c r="I471" s="188"/>
      <c r="J471" s="191"/>
      <c r="K471" s="183"/>
      <c r="L471" s="185"/>
      <c r="M471" s="182"/>
      <c r="N471" s="1"/>
    </row>
    <row r="472" spans="1:14" s="44" customFormat="1" ht="33.75" customHeight="1">
      <c r="A472" s="174" t="s">
        <v>256</v>
      </c>
      <c r="B472" s="177" t="s">
        <v>257</v>
      </c>
      <c r="C472" s="41" t="s">
        <v>10</v>
      </c>
      <c r="D472" s="21">
        <v>0</v>
      </c>
      <c r="E472" s="21">
        <v>0</v>
      </c>
      <c r="F472" s="21">
        <v>0</v>
      </c>
      <c r="G472" s="39">
        <v>0</v>
      </c>
      <c r="H472" s="180" t="s">
        <v>258</v>
      </c>
      <c r="I472" s="171" t="s">
        <v>11</v>
      </c>
      <c r="J472" s="172">
        <f>J473+J474+J475</f>
        <v>1</v>
      </c>
      <c r="K472" s="183" t="s">
        <v>538</v>
      </c>
      <c r="L472" s="184"/>
      <c r="M472" s="180">
        <v>833</v>
      </c>
    </row>
    <row r="473" spans="1:14" s="44" customFormat="1" ht="33.75" customHeight="1">
      <c r="A473" s="175"/>
      <c r="B473" s="178"/>
      <c r="C473" s="17" t="s">
        <v>12</v>
      </c>
      <c r="D473" s="21">
        <v>0</v>
      </c>
      <c r="E473" s="21">
        <v>0</v>
      </c>
      <c r="F473" s="21">
        <v>0</v>
      </c>
      <c r="G473" s="39">
        <v>0</v>
      </c>
      <c r="H473" s="181"/>
      <c r="I473" s="171" t="s">
        <v>13</v>
      </c>
      <c r="J473" s="172">
        <v>0</v>
      </c>
      <c r="K473" s="183"/>
      <c r="L473" s="185"/>
      <c r="M473" s="181"/>
    </row>
    <row r="474" spans="1:14" s="44" customFormat="1" ht="33.75" customHeight="1">
      <c r="A474" s="175"/>
      <c r="B474" s="178"/>
      <c r="C474" s="17" t="s">
        <v>14</v>
      </c>
      <c r="D474" s="21">
        <v>0</v>
      </c>
      <c r="E474" s="21">
        <v>0</v>
      </c>
      <c r="F474" s="21">
        <v>0</v>
      </c>
      <c r="G474" s="39">
        <v>0</v>
      </c>
      <c r="H474" s="181"/>
      <c r="I474" s="171" t="s">
        <v>15</v>
      </c>
      <c r="J474" s="172">
        <v>1</v>
      </c>
      <c r="K474" s="183"/>
      <c r="L474" s="185"/>
      <c r="M474" s="181"/>
    </row>
    <row r="475" spans="1:14" s="44" customFormat="1" ht="33.75" customHeight="1">
      <c r="A475" s="175"/>
      <c r="B475" s="178"/>
      <c r="C475" s="17" t="s">
        <v>16</v>
      </c>
      <c r="D475" s="21">
        <v>0</v>
      </c>
      <c r="E475" s="21">
        <v>0</v>
      </c>
      <c r="F475" s="21">
        <v>0</v>
      </c>
      <c r="G475" s="39">
        <v>0</v>
      </c>
      <c r="H475" s="181"/>
      <c r="I475" s="171" t="s">
        <v>17</v>
      </c>
      <c r="J475" s="172">
        <v>0</v>
      </c>
      <c r="K475" s="183"/>
      <c r="L475" s="185"/>
      <c r="M475" s="181"/>
    </row>
    <row r="476" spans="1:14" s="44" customFormat="1" ht="33.75" customHeight="1">
      <c r="A476" s="176"/>
      <c r="B476" s="179"/>
      <c r="C476" s="17" t="s">
        <v>18</v>
      </c>
      <c r="D476" s="21">
        <v>0</v>
      </c>
      <c r="E476" s="21">
        <v>0</v>
      </c>
      <c r="F476" s="21">
        <v>0</v>
      </c>
      <c r="G476" s="39">
        <v>0</v>
      </c>
      <c r="H476" s="182"/>
      <c r="I476" s="45" t="s">
        <v>19</v>
      </c>
      <c r="J476" s="40">
        <v>1</v>
      </c>
      <c r="K476" s="183"/>
      <c r="L476" s="185"/>
      <c r="M476" s="182"/>
    </row>
    <row r="477" spans="1:14" s="44" customFormat="1" ht="22.5" customHeight="1">
      <c r="A477" s="180" t="s">
        <v>259</v>
      </c>
      <c r="B477" s="186" t="s">
        <v>260</v>
      </c>
      <c r="C477" s="14" t="s">
        <v>10</v>
      </c>
      <c r="D477" s="18">
        <f>SUM(D478:D481)</f>
        <v>33752.618000000002</v>
      </c>
      <c r="E477" s="18">
        <f t="shared" ref="E477:F477" si="72">SUM(E478:E481)</f>
        <v>16967.75</v>
      </c>
      <c r="F477" s="18">
        <f t="shared" si="72"/>
        <v>16967.75</v>
      </c>
      <c r="G477" s="17">
        <f t="shared" ref="G477:G483" si="73">F477/D477*100</f>
        <v>50.270915281297576</v>
      </c>
      <c r="H477" s="180"/>
      <c r="I477" s="171" t="s">
        <v>11</v>
      </c>
      <c r="J477" s="172">
        <f>J482+J487</f>
        <v>1</v>
      </c>
      <c r="K477" s="174" t="s">
        <v>21</v>
      </c>
      <c r="L477" s="180"/>
      <c r="M477" s="180">
        <v>827</v>
      </c>
    </row>
    <row r="478" spans="1:14" s="44" customFormat="1" ht="22.5" customHeight="1">
      <c r="A478" s="181"/>
      <c r="B478" s="187"/>
      <c r="C478" s="17" t="s">
        <v>12</v>
      </c>
      <c r="D478" s="18">
        <f>D483+D488</f>
        <v>33752.618000000002</v>
      </c>
      <c r="E478" s="18">
        <f>E488</f>
        <v>16967.75</v>
      </c>
      <c r="F478" s="18">
        <f t="shared" ref="F478:F481" si="74">F488</f>
        <v>16967.75</v>
      </c>
      <c r="G478" s="17">
        <f t="shared" si="73"/>
        <v>50.270915281297576</v>
      </c>
      <c r="H478" s="181"/>
      <c r="I478" s="171" t="s">
        <v>13</v>
      </c>
      <c r="J478" s="172">
        <f>J483+J488</f>
        <v>0</v>
      </c>
      <c r="K478" s="175"/>
      <c r="L478" s="181"/>
      <c r="M478" s="181"/>
    </row>
    <row r="479" spans="1:14" s="44" customFormat="1" ht="22.5" customHeight="1">
      <c r="A479" s="181"/>
      <c r="B479" s="187"/>
      <c r="C479" s="17" t="s">
        <v>14</v>
      </c>
      <c r="D479" s="18">
        <f>D484+D489</f>
        <v>0</v>
      </c>
      <c r="E479" s="18">
        <f t="shared" ref="E479:E481" si="75">E489</f>
        <v>0</v>
      </c>
      <c r="F479" s="18">
        <f t="shared" si="74"/>
        <v>0</v>
      </c>
      <c r="G479" s="17"/>
      <c r="H479" s="181"/>
      <c r="I479" s="171" t="s">
        <v>15</v>
      </c>
      <c r="J479" s="172">
        <f>J484+J489</f>
        <v>1</v>
      </c>
      <c r="K479" s="175"/>
      <c r="L479" s="181"/>
      <c r="M479" s="181"/>
    </row>
    <row r="480" spans="1:14" s="44" customFormat="1" ht="22.5" customHeight="1">
      <c r="A480" s="181"/>
      <c r="B480" s="187"/>
      <c r="C480" s="17" t="s">
        <v>16</v>
      </c>
      <c r="D480" s="18">
        <f>D485+D490</f>
        <v>0</v>
      </c>
      <c r="E480" s="18">
        <f t="shared" si="75"/>
        <v>0</v>
      </c>
      <c r="F480" s="18">
        <f t="shared" si="74"/>
        <v>0</v>
      </c>
      <c r="G480" s="17"/>
      <c r="H480" s="181"/>
      <c r="I480" s="171" t="s">
        <v>17</v>
      </c>
      <c r="J480" s="172">
        <f>J485+J490</f>
        <v>0</v>
      </c>
      <c r="K480" s="175"/>
      <c r="L480" s="181"/>
      <c r="M480" s="181"/>
    </row>
    <row r="481" spans="1:13" s="44" customFormat="1" ht="22.5" customHeight="1">
      <c r="A481" s="182"/>
      <c r="B481" s="188"/>
      <c r="C481" s="17" t="s">
        <v>18</v>
      </c>
      <c r="D481" s="18">
        <f>D486+D491</f>
        <v>0</v>
      </c>
      <c r="E481" s="18">
        <f t="shared" si="75"/>
        <v>0</v>
      </c>
      <c r="F481" s="18">
        <f t="shared" si="74"/>
        <v>0</v>
      </c>
      <c r="G481" s="17"/>
      <c r="H481" s="182"/>
      <c r="I481" s="171" t="s">
        <v>19</v>
      </c>
      <c r="J481" s="40">
        <f>(J478+0.5*J479)/J477</f>
        <v>0.5</v>
      </c>
      <c r="K481" s="176"/>
      <c r="L481" s="182"/>
      <c r="M481" s="182"/>
    </row>
    <row r="482" spans="1:13" s="44" customFormat="1" ht="36" hidden="1" customHeight="1">
      <c r="A482" s="180" t="s">
        <v>261</v>
      </c>
      <c r="B482" s="186" t="s">
        <v>262</v>
      </c>
      <c r="C482" s="14" t="s">
        <v>10</v>
      </c>
      <c r="D482" s="33">
        <f>SUM(D483:D486)</f>
        <v>0</v>
      </c>
      <c r="E482" s="18">
        <f t="shared" ref="E482:F482" si="76">SUM(E483:E486)</f>
        <v>0</v>
      </c>
      <c r="F482" s="18">
        <f t="shared" si="76"/>
        <v>0</v>
      </c>
      <c r="G482" s="17" t="e">
        <f t="shared" si="73"/>
        <v>#DIV/0!</v>
      </c>
      <c r="H482" s="180"/>
      <c r="I482" s="171" t="s">
        <v>11</v>
      </c>
      <c r="J482" s="172">
        <f>J483+J484+J485</f>
        <v>0</v>
      </c>
      <c r="K482" s="180" t="s">
        <v>166</v>
      </c>
      <c r="L482" s="180"/>
      <c r="M482" s="180">
        <v>827</v>
      </c>
    </row>
    <row r="483" spans="1:13" s="44" customFormat="1" ht="36" hidden="1" customHeight="1">
      <c r="A483" s="181"/>
      <c r="B483" s="187"/>
      <c r="C483" s="17" t="s">
        <v>12</v>
      </c>
      <c r="D483" s="33">
        <v>0</v>
      </c>
      <c r="E483" s="18">
        <v>0</v>
      </c>
      <c r="F483" s="18">
        <v>0</v>
      </c>
      <c r="G483" s="17" t="e">
        <f t="shared" si="73"/>
        <v>#DIV/0!</v>
      </c>
      <c r="H483" s="181"/>
      <c r="I483" s="171" t="s">
        <v>13</v>
      </c>
      <c r="J483" s="172">
        <v>0</v>
      </c>
      <c r="K483" s="181"/>
      <c r="L483" s="181"/>
      <c r="M483" s="181"/>
    </row>
    <row r="484" spans="1:13" s="44" customFormat="1" ht="36" hidden="1" customHeight="1">
      <c r="A484" s="181"/>
      <c r="B484" s="187"/>
      <c r="C484" s="17" t="s">
        <v>14</v>
      </c>
      <c r="D484" s="33">
        <f t="shared" ref="D484" si="77">D489</f>
        <v>0</v>
      </c>
      <c r="E484" s="18">
        <v>0</v>
      </c>
      <c r="F484" s="18">
        <v>0</v>
      </c>
      <c r="G484" s="17"/>
      <c r="H484" s="181"/>
      <c r="I484" s="171" t="s">
        <v>15</v>
      </c>
      <c r="J484" s="172">
        <v>0</v>
      </c>
      <c r="K484" s="181"/>
      <c r="L484" s="181"/>
      <c r="M484" s="181"/>
    </row>
    <row r="485" spans="1:13" s="44" customFormat="1" ht="36" hidden="1" customHeight="1">
      <c r="A485" s="181"/>
      <c r="B485" s="187"/>
      <c r="C485" s="17" t="s">
        <v>16</v>
      </c>
      <c r="D485" s="33">
        <f t="shared" ref="D485" si="78">D490</f>
        <v>0</v>
      </c>
      <c r="E485" s="18">
        <v>0</v>
      </c>
      <c r="F485" s="18">
        <v>0</v>
      </c>
      <c r="G485" s="17"/>
      <c r="H485" s="181"/>
      <c r="I485" s="171" t="s">
        <v>17</v>
      </c>
      <c r="J485" s="172">
        <v>0</v>
      </c>
      <c r="K485" s="181"/>
      <c r="L485" s="181"/>
      <c r="M485" s="181"/>
    </row>
    <row r="486" spans="1:13" s="44" customFormat="1" ht="36" hidden="1" customHeight="1">
      <c r="A486" s="182"/>
      <c r="B486" s="188"/>
      <c r="C486" s="17" t="s">
        <v>18</v>
      </c>
      <c r="D486" s="33">
        <f t="shared" ref="D486" si="79">D491</f>
        <v>0</v>
      </c>
      <c r="E486" s="18">
        <v>0</v>
      </c>
      <c r="F486" s="18">
        <v>0</v>
      </c>
      <c r="G486" s="17"/>
      <c r="H486" s="182"/>
      <c r="I486" s="171" t="s">
        <v>19</v>
      </c>
      <c r="J486" s="23" t="e">
        <f>(J483+0.5*J484)/J482%</f>
        <v>#DIV/0!</v>
      </c>
      <c r="K486" s="182"/>
      <c r="L486" s="182"/>
      <c r="M486" s="182"/>
    </row>
    <row r="487" spans="1:13" s="44" customFormat="1" ht="24.75" customHeight="1">
      <c r="A487" s="180" t="s">
        <v>263</v>
      </c>
      <c r="B487" s="186" t="s">
        <v>264</v>
      </c>
      <c r="C487" s="41" t="s">
        <v>10</v>
      </c>
      <c r="D487" s="33">
        <f>SUM(D488:D491)</f>
        <v>33752.618000000002</v>
      </c>
      <c r="E487" s="33">
        <f t="shared" ref="E487:G487" si="80">SUM(E488:E491)</f>
        <v>16967.75</v>
      </c>
      <c r="F487" s="33">
        <f t="shared" si="80"/>
        <v>16967.75</v>
      </c>
      <c r="G487" s="34">
        <f t="shared" si="80"/>
        <v>50.270915281297576</v>
      </c>
      <c r="H487" s="174"/>
      <c r="I487" s="37" t="s">
        <v>11</v>
      </c>
      <c r="J487" s="35">
        <f>J488+J489+J490</f>
        <v>1</v>
      </c>
      <c r="K487" s="174" t="s">
        <v>21</v>
      </c>
      <c r="L487" s="180"/>
      <c r="M487" s="180">
        <v>826</v>
      </c>
    </row>
    <row r="488" spans="1:13" s="44" customFormat="1" ht="24.75" customHeight="1">
      <c r="A488" s="181"/>
      <c r="B488" s="187"/>
      <c r="C488" s="17" t="s">
        <v>12</v>
      </c>
      <c r="D488" s="33">
        <f t="shared" ref="D488:G491" si="81">D493</f>
        <v>33752.618000000002</v>
      </c>
      <c r="E488" s="33">
        <f t="shared" ref="E488:G488" si="82">E493</f>
        <v>16967.75</v>
      </c>
      <c r="F488" s="33">
        <f t="shared" si="82"/>
        <v>16967.75</v>
      </c>
      <c r="G488" s="34">
        <f t="shared" si="82"/>
        <v>50.270915281297576</v>
      </c>
      <c r="H488" s="175"/>
      <c r="I488" s="405" t="s">
        <v>13</v>
      </c>
      <c r="J488" s="36">
        <v>0</v>
      </c>
      <c r="K488" s="175"/>
      <c r="L488" s="181"/>
      <c r="M488" s="181"/>
    </row>
    <row r="489" spans="1:13" s="44" customFormat="1" ht="24.75" customHeight="1">
      <c r="A489" s="181"/>
      <c r="B489" s="187"/>
      <c r="C489" s="17" t="s">
        <v>14</v>
      </c>
      <c r="D489" s="33">
        <f t="shared" si="81"/>
        <v>0</v>
      </c>
      <c r="E489" s="33">
        <f t="shared" si="81"/>
        <v>0</v>
      </c>
      <c r="F489" s="33">
        <f t="shared" si="81"/>
        <v>0</v>
      </c>
      <c r="G489" s="34">
        <f t="shared" si="81"/>
        <v>0</v>
      </c>
      <c r="H489" s="175"/>
      <c r="I489" s="405" t="s">
        <v>15</v>
      </c>
      <c r="J489" s="36">
        <v>1</v>
      </c>
      <c r="K489" s="175"/>
      <c r="L489" s="181"/>
      <c r="M489" s="181"/>
    </row>
    <row r="490" spans="1:13" s="44" customFormat="1" ht="24.75" customHeight="1">
      <c r="A490" s="181"/>
      <c r="B490" s="187"/>
      <c r="C490" s="17" t="s">
        <v>16</v>
      </c>
      <c r="D490" s="33">
        <f t="shared" si="81"/>
        <v>0</v>
      </c>
      <c r="E490" s="33">
        <f t="shared" si="81"/>
        <v>0</v>
      </c>
      <c r="F490" s="33">
        <f t="shared" si="81"/>
        <v>0</v>
      </c>
      <c r="G490" s="34">
        <f t="shared" si="81"/>
        <v>0</v>
      </c>
      <c r="H490" s="175"/>
      <c r="I490" s="405" t="s">
        <v>17</v>
      </c>
      <c r="J490" s="36">
        <v>0</v>
      </c>
      <c r="K490" s="175"/>
      <c r="L490" s="181"/>
      <c r="M490" s="181"/>
    </row>
    <row r="491" spans="1:13" s="44" customFormat="1" ht="24.75" customHeight="1">
      <c r="A491" s="182"/>
      <c r="B491" s="188"/>
      <c r="C491" s="17" t="s">
        <v>18</v>
      </c>
      <c r="D491" s="33">
        <f t="shared" si="81"/>
        <v>0</v>
      </c>
      <c r="E491" s="33">
        <f t="shared" si="81"/>
        <v>0</v>
      </c>
      <c r="F491" s="33">
        <f t="shared" si="81"/>
        <v>0</v>
      </c>
      <c r="G491" s="34">
        <f t="shared" si="81"/>
        <v>0</v>
      </c>
      <c r="H491" s="176"/>
      <c r="I491" s="405" t="s">
        <v>19</v>
      </c>
      <c r="J491" s="23">
        <f>(J488+0.5*J489)/J487%</f>
        <v>50</v>
      </c>
      <c r="K491" s="176"/>
      <c r="L491" s="182"/>
      <c r="M491" s="182"/>
    </row>
    <row r="492" spans="1:13" s="44" customFormat="1" ht="22.5" customHeight="1">
      <c r="A492" s="180" t="s">
        <v>265</v>
      </c>
      <c r="B492" s="177" t="s">
        <v>266</v>
      </c>
      <c r="C492" s="406" t="s">
        <v>10</v>
      </c>
      <c r="D492" s="33">
        <f>D493+D494+D495+D496</f>
        <v>33752.618000000002</v>
      </c>
      <c r="E492" s="33">
        <f t="shared" ref="E492:F492" si="83">E493+E494+E495+E496</f>
        <v>16967.75</v>
      </c>
      <c r="F492" s="33">
        <f t="shared" si="83"/>
        <v>16967.75</v>
      </c>
      <c r="G492" s="17">
        <f t="shared" ref="G492" si="84">F492/D492*100</f>
        <v>50.270915281297576</v>
      </c>
      <c r="H492" s="407" t="s">
        <v>468</v>
      </c>
      <c r="I492" s="174" t="s">
        <v>469</v>
      </c>
      <c r="J492" s="180" t="s">
        <v>29</v>
      </c>
      <c r="K492" s="174" t="s">
        <v>21</v>
      </c>
      <c r="L492" s="180"/>
      <c r="M492" s="180">
        <v>826</v>
      </c>
    </row>
    <row r="493" spans="1:13" s="44" customFormat="1" ht="22.5" customHeight="1">
      <c r="A493" s="181"/>
      <c r="B493" s="178"/>
      <c r="C493" s="12" t="s">
        <v>12</v>
      </c>
      <c r="D493" s="327">
        <v>33752.618000000002</v>
      </c>
      <c r="E493" s="327">
        <v>16967.75</v>
      </c>
      <c r="F493" s="327">
        <v>16967.75</v>
      </c>
      <c r="G493" s="17">
        <f t="shared" ref="G492:G493" si="85">F493/D493*100</f>
        <v>50.270915281297576</v>
      </c>
      <c r="H493" s="408"/>
      <c r="I493" s="175"/>
      <c r="J493" s="181"/>
      <c r="K493" s="175"/>
      <c r="L493" s="181"/>
      <c r="M493" s="181"/>
    </row>
    <row r="494" spans="1:13" s="44" customFormat="1" ht="22.5" customHeight="1">
      <c r="A494" s="181"/>
      <c r="B494" s="178"/>
      <c r="C494" s="12" t="s">
        <v>14</v>
      </c>
      <c r="D494" s="33">
        <v>0</v>
      </c>
      <c r="E494" s="33">
        <v>0</v>
      </c>
      <c r="F494" s="33">
        <v>0</v>
      </c>
      <c r="G494" s="34">
        <v>0</v>
      </c>
      <c r="H494" s="408"/>
      <c r="I494" s="175"/>
      <c r="J494" s="181"/>
      <c r="K494" s="175"/>
      <c r="L494" s="181"/>
      <c r="M494" s="181"/>
    </row>
    <row r="495" spans="1:13" s="44" customFormat="1" ht="22.5" customHeight="1">
      <c r="A495" s="181"/>
      <c r="B495" s="178"/>
      <c r="C495" s="12" t="s">
        <v>16</v>
      </c>
      <c r="D495" s="33">
        <v>0</v>
      </c>
      <c r="E495" s="33">
        <v>0</v>
      </c>
      <c r="F495" s="33">
        <v>0</v>
      </c>
      <c r="G495" s="34">
        <v>0</v>
      </c>
      <c r="H495" s="408"/>
      <c r="I495" s="175"/>
      <c r="J495" s="181"/>
      <c r="K495" s="175"/>
      <c r="L495" s="181"/>
      <c r="M495" s="181"/>
    </row>
    <row r="496" spans="1:13" s="44" customFormat="1" ht="22.5" customHeight="1">
      <c r="A496" s="182"/>
      <c r="B496" s="179"/>
      <c r="C496" s="12" t="s">
        <v>18</v>
      </c>
      <c r="D496" s="33">
        <v>0</v>
      </c>
      <c r="E496" s="33">
        <v>0</v>
      </c>
      <c r="F496" s="33">
        <v>0</v>
      </c>
      <c r="G496" s="34">
        <v>0</v>
      </c>
      <c r="H496" s="409"/>
      <c r="I496" s="176"/>
      <c r="J496" s="182"/>
      <c r="K496" s="176"/>
      <c r="L496" s="182"/>
      <c r="M496" s="182"/>
    </row>
    <row r="497" spans="1:13" s="44" customFormat="1" ht="25.5" customHeight="1">
      <c r="A497" s="248"/>
      <c r="B497" s="248"/>
      <c r="C497" s="248"/>
      <c r="D497" s="248"/>
      <c r="E497" s="248"/>
      <c r="F497" s="248"/>
      <c r="G497" s="248"/>
      <c r="H497" s="248"/>
      <c r="I497" s="248"/>
      <c r="J497" s="248"/>
      <c r="K497" s="248"/>
      <c r="L497" s="248"/>
      <c r="M497" s="248"/>
    </row>
    <row r="498" spans="1:13" s="44" customFormat="1" ht="25.5" customHeight="1">
      <c r="A498" s="225"/>
      <c r="B498" s="225"/>
      <c r="C498" s="225"/>
      <c r="D498" s="225"/>
      <c r="E498" s="225"/>
      <c r="F498" s="225"/>
      <c r="G498" s="225"/>
      <c r="H498" s="225"/>
      <c r="I498" s="225"/>
      <c r="J498" s="225"/>
      <c r="K498" s="225"/>
      <c r="L498" s="225"/>
      <c r="M498" s="225"/>
    </row>
    <row r="499" spans="1:13" s="44" customFormat="1" ht="25.5" customHeight="1">
      <c r="A499" s="225"/>
      <c r="B499" s="225"/>
      <c r="C499" s="225"/>
      <c r="D499" s="225"/>
      <c r="E499" s="225"/>
      <c r="F499" s="225"/>
      <c r="G499" s="225"/>
      <c r="H499" s="225"/>
      <c r="I499" s="225"/>
      <c r="J499" s="225"/>
      <c r="K499" s="225"/>
      <c r="L499" s="225"/>
      <c r="M499" s="225"/>
    </row>
    <row r="500" spans="1:13" s="44" customFormat="1" ht="25.5" customHeight="1">
      <c r="A500" s="225"/>
      <c r="B500" s="225"/>
      <c r="C500" s="225"/>
      <c r="D500" s="225"/>
      <c r="E500" s="225"/>
      <c r="F500" s="225"/>
      <c r="G500" s="225"/>
      <c r="H500" s="225"/>
      <c r="I500" s="225"/>
      <c r="J500" s="225"/>
      <c r="K500" s="225"/>
      <c r="L500" s="225"/>
      <c r="M500" s="225"/>
    </row>
    <row r="501" spans="1:13" s="44" customFormat="1" ht="48" customHeight="1">
      <c r="A501" s="225"/>
      <c r="B501" s="225"/>
      <c r="C501" s="225"/>
      <c r="D501" s="225"/>
      <c r="E501" s="225"/>
      <c r="F501" s="225"/>
      <c r="G501" s="225"/>
      <c r="H501" s="225"/>
      <c r="I501" s="225"/>
      <c r="J501" s="225"/>
      <c r="K501" s="225"/>
      <c r="L501" s="225"/>
      <c r="M501" s="225"/>
    </row>
    <row r="502" spans="1:13" s="44" customFormat="1" ht="25.5" customHeight="1">
      <c r="A502" s="225"/>
      <c r="B502" s="225"/>
      <c r="C502" s="225"/>
      <c r="D502" s="225"/>
      <c r="E502" s="225"/>
      <c r="F502" s="225"/>
      <c r="G502" s="225"/>
      <c r="H502" s="225"/>
      <c r="I502" s="225"/>
      <c r="J502" s="225"/>
      <c r="K502" s="225"/>
      <c r="L502" s="225"/>
      <c r="M502" s="225"/>
    </row>
    <row r="503" spans="1:13" s="44" customFormat="1" ht="25.5" customHeight="1">
      <c r="A503" s="225"/>
      <c r="B503" s="225"/>
      <c r="C503" s="225"/>
      <c r="D503" s="225"/>
      <c r="E503" s="225"/>
      <c r="F503" s="225"/>
      <c r="G503" s="225"/>
      <c r="H503" s="225"/>
      <c r="I503" s="225"/>
      <c r="J503" s="225"/>
      <c r="K503" s="225"/>
      <c r="L503" s="225"/>
      <c r="M503" s="225"/>
    </row>
    <row r="504" spans="1:13" s="44" customFormat="1" ht="25.5" customHeight="1">
      <c r="A504" s="225"/>
      <c r="B504" s="225"/>
      <c r="C504" s="225"/>
      <c r="D504" s="225"/>
      <c r="E504" s="225"/>
      <c r="F504" s="225"/>
      <c r="G504" s="225"/>
      <c r="H504" s="225"/>
      <c r="I504" s="225"/>
      <c r="J504" s="225"/>
      <c r="K504" s="225"/>
      <c r="L504" s="225"/>
      <c r="M504" s="225"/>
    </row>
    <row r="505" spans="1:13" s="44" customFormat="1" ht="25.5" customHeight="1">
      <c r="A505" s="225"/>
      <c r="B505" s="225"/>
      <c r="C505" s="225"/>
      <c r="D505" s="225"/>
      <c r="E505" s="225"/>
      <c r="F505" s="225"/>
      <c r="G505" s="225"/>
      <c r="H505" s="225"/>
      <c r="I505" s="225"/>
      <c r="J505" s="225"/>
      <c r="K505" s="225"/>
      <c r="L505" s="225"/>
      <c r="M505" s="225"/>
    </row>
    <row r="506" spans="1:13" s="44" customFormat="1" ht="48" customHeight="1">
      <c r="A506" s="225"/>
      <c r="B506" s="225"/>
      <c r="C506" s="225"/>
      <c r="D506" s="225"/>
      <c r="E506" s="225"/>
      <c r="F506" s="225"/>
      <c r="G506" s="225"/>
      <c r="H506" s="225"/>
      <c r="I506" s="225"/>
      <c r="J506" s="225"/>
      <c r="K506" s="225"/>
      <c r="L506" s="225"/>
      <c r="M506" s="225"/>
    </row>
    <row r="507" spans="1:13" s="44" customFormat="1" ht="25.5" customHeight="1">
      <c r="A507" s="225"/>
      <c r="B507" s="225"/>
      <c r="C507" s="225"/>
      <c r="D507" s="225"/>
      <c r="E507" s="225"/>
      <c r="F507" s="225"/>
      <c r="G507" s="225"/>
      <c r="H507" s="225"/>
      <c r="I507" s="225"/>
      <c r="J507" s="225"/>
      <c r="K507" s="225"/>
      <c r="L507" s="225"/>
      <c r="M507" s="225"/>
    </row>
    <row r="508" spans="1:13" s="44" customFormat="1" ht="25.5" customHeight="1">
      <c r="A508" s="225"/>
      <c r="B508" s="225"/>
      <c r="C508" s="225"/>
      <c r="D508" s="225"/>
      <c r="E508" s="225"/>
      <c r="F508" s="225"/>
      <c r="G508" s="225"/>
      <c r="H508" s="225"/>
      <c r="I508" s="225"/>
      <c r="J508" s="225"/>
      <c r="K508" s="225"/>
      <c r="L508" s="225"/>
      <c r="M508" s="225"/>
    </row>
    <row r="509" spans="1:13" s="44" customFormat="1" ht="25.5" customHeight="1">
      <c r="A509" s="225"/>
      <c r="B509" s="225"/>
      <c r="C509" s="225"/>
      <c r="D509" s="225"/>
      <c r="E509" s="225"/>
      <c r="F509" s="225"/>
      <c r="G509" s="225"/>
      <c r="H509" s="225"/>
      <c r="I509" s="225"/>
      <c r="J509" s="225"/>
      <c r="K509" s="225"/>
      <c r="L509" s="225"/>
      <c r="M509" s="225"/>
    </row>
    <row r="510" spans="1:13" s="44" customFormat="1" ht="25.5" customHeight="1">
      <c r="A510" s="225"/>
      <c r="B510" s="225"/>
      <c r="C510" s="225"/>
      <c r="D510" s="225"/>
      <c r="E510" s="225"/>
      <c r="F510" s="225"/>
      <c r="G510" s="225"/>
      <c r="H510" s="225"/>
      <c r="I510" s="225"/>
      <c r="J510" s="225"/>
      <c r="K510" s="225"/>
      <c r="L510" s="225"/>
      <c r="M510" s="225"/>
    </row>
    <row r="511" spans="1:13" s="44" customFormat="1" ht="48" customHeight="1">
      <c r="A511" s="225"/>
      <c r="B511" s="225"/>
      <c r="C511" s="225"/>
      <c r="D511" s="225"/>
      <c r="E511" s="225"/>
      <c r="F511" s="225"/>
      <c r="G511" s="225"/>
      <c r="H511" s="225"/>
      <c r="I511" s="225"/>
      <c r="J511" s="225"/>
      <c r="K511" s="225"/>
      <c r="L511" s="225"/>
      <c r="M511" s="225"/>
    </row>
    <row r="512" spans="1:13" s="44" customFormat="1" ht="25.5" customHeight="1">
      <c r="A512" s="225"/>
      <c r="B512" s="225"/>
      <c r="C512" s="225"/>
      <c r="D512" s="225"/>
      <c r="E512" s="225"/>
      <c r="F512" s="225"/>
      <c r="G512" s="225"/>
      <c r="H512" s="225"/>
      <c r="I512" s="225"/>
      <c r="J512" s="225"/>
      <c r="K512" s="225"/>
      <c r="L512" s="225"/>
      <c r="M512" s="225"/>
    </row>
    <row r="513" spans="1:13" s="44" customFormat="1" ht="25.5" customHeight="1">
      <c r="A513" s="225"/>
      <c r="B513" s="225"/>
      <c r="C513" s="225"/>
      <c r="D513" s="225"/>
      <c r="E513" s="225"/>
      <c r="F513" s="225"/>
      <c r="G513" s="225"/>
      <c r="H513" s="225"/>
      <c r="I513" s="225"/>
      <c r="J513" s="225"/>
      <c r="K513" s="225"/>
      <c r="L513" s="225"/>
      <c r="M513" s="225"/>
    </row>
    <row r="514" spans="1:13" s="44" customFormat="1" ht="25.5" customHeight="1">
      <c r="A514" s="225"/>
      <c r="B514" s="225"/>
      <c r="C514" s="225"/>
      <c r="D514" s="225"/>
      <c r="E514" s="225"/>
      <c r="F514" s="225"/>
      <c r="G514" s="225"/>
      <c r="H514" s="225"/>
      <c r="I514" s="225"/>
      <c r="J514" s="225"/>
      <c r="K514" s="225"/>
      <c r="L514" s="225"/>
      <c r="M514" s="225"/>
    </row>
    <row r="515" spans="1:13" s="44" customFormat="1" ht="25.5" customHeight="1">
      <c r="A515" s="225"/>
      <c r="B515" s="225"/>
      <c r="C515" s="225"/>
      <c r="D515" s="225"/>
      <c r="E515" s="225"/>
      <c r="F515" s="225"/>
      <c r="G515" s="225"/>
      <c r="H515" s="225"/>
      <c r="I515" s="225"/>
      <c r="J515" s="225"/>
      <c r="K515" s="225"/>
      <c r="L515" s="225"/>
      <c r="M515" s="225"/>
    </row>
    <row r="516" spans="1:13" s="44" customFormat="1" ht="48" customHeight="1">
      <c r="A516" s="225"/>
      <c r="B516" s="225"/>
      <c r="C516" s="225"/>
      <c r="D516" s="225"/>
      <c r="E516" s="225"/>
      <c r="F516" s="225"/>
      <c r="G516" s="225"/>
      <c r="H516" s="225"/>
      <c r="I516" s="225"/>
      <c r="J516" s="225"/>
      <c r="K516" s="225"/>
      <c r="L516" s="225"/>
      <c r="M516" s="225"/>
    </row>
    <row r="517" spans="1:13" s="44" customFormat="1" ht="25.5" customHeight="1">
      <c r="A517" s="225"/>
      <c r="B517" s="225"/>
      <c r="C517" s="225"/>
      <c r="D517" s="225"/>
      <c r="E517" s="225"/>
      <c r="F517" s="225"/>
      <c r="G517" s="225"/>
      <c r="H517" s="225"/>
      <c r="I517" s="225"/>
      <c r="J517" s="225"/>
      <c r="K517" s="225"/>
      <c r="L517" s="225"/>
      <c r="M517" s="225"/>
    </row>
    <row r="518" spans="1:13" s="44" customFormat="1" ht="25.5" customHeight="1">
      <c r="A518" s="225"/>
      <c r="B518" s="225"/>
      <c r="C518" s="225"/>
      <c r="D518" s="225"/>
      <c r="E518" s="225"/>
      <c r="F518" s="225"/>
      <c r="G518" s="225"/>
      <c r="H518" s="225"/>
      <c r="I518" s="225"/>
      <c r="J518" s="225"/>
      <c r="K518" s="225"/>
      <c r="L518" s="225"/>
      <c r="M518" s="225"/>
    </row>
    <row r="519" spans="1:13" s="44" customFormat="1" ht="25.5" customHeight="1">
      <c r="A519" s="225"/>
      <c r="B519" s="225"/>
      <c r="C519" s="225"/>
      <c r="D519" s="225"/>
      <c r="E519" s="225"/>
      <c r="F519" s="225"/>
      <c r="G519" s="225"/>
      <c r="H519" s="225"/>
      <c r="I519" s="225"/>
      <c r="J519" s="225"/>
      <c r="K519" s="225"/>
      <c r="L519" s="225"/>
      <c r="M519" s="225"/>
    </row>
    <row r="520" spans="1:13" s="44" customFormat="1" ht="25.5" customHeight="1">
      <c r="A520" s="225"/>
      <c r="B520" s="225"/>
      <c r="C520" s="225"/>
      <c r="D520" s="225"/>
      <c r="E520" s="225"/>
      <c r="F520" s="225"/>
      <c r="G520" s="225"/>
      <c r="H520" s="225"/>
      <c r="I520" s="225"/>
      <c r="J520" s="225"/>
      <c r="K520" s="225"/>
      <c r="L520" s="225"/>
      <c r="M520" s="225"/>
    </row>
    <row r="521" spans="1:13" s="44" customFormat="1" ht="48" customHeight="1">
      <c r="A521" s="225"/>
      <c r="B521" s="225"/>
      <c r="C521" s="225"/>
      <c r="D521" s="225"/>
      <c r="E521" s="225"/>
      <c r="F521" s="225"/>
      <c r="G521" s="225"/>
      <c r="H521" s="225"/>
      <c r="I521" s="225"/>
      <c r="J521" s="225"/>
      <c r="K521" s="225"/>
      <c r="L521" s="225"/>
      <c r="M521" s="225"/>
    </row>
    <row r="522" spans="1:13" ht="21.75" customHeight="1">
      <c r="D522" s="46"/>
      <c r="E522" s="47"/>
      <c r="F522" s="47"/>
      <c r="G522" s="46"/>
    </row>
    <row r="523" spans="1:13" ht="21.75" customHeight="1">
      <c r="D523" s="46"/>
      <c r="E523" s="47"/>
      <c r="F523" s="47"/>
      <c r="G523" s="46"/>
    </row>
    <row r="524" spans="1:13" ht="21.75" customHeight="1">
      <c r="D524" s="46"/>
      <c r="E524" s="47"/>
      <c r="F524" s="47"/>
      <c r="G524" s="46"/>
    </row>
    <row r="525" spans="1:13" ht="21.75" customHeight="1">
      <c r="D525" s="46"/>
      <c r="E525" s="47"/>
      <c r="F525" s="47"/>
      <c r="G525" s="46"/>
    </row>
    <row r="526" spans="1:13" ht="21.75" customHeight="1">
      <c r="D526" s="46"/>
      <c r="E526" s="47"/>
      <c r="F526" s="47"/>
      <c r="G526" s="46"/>
    </row>
    <row r="527" spans="1:13" ht="45.75" customHeight="1">
      <c r="D527" s="46"/>
      <c r="E527" s="47"/>
      <c r="F527" s="47"/>
      <c r="G527" s="46"/>
    </row>
    <row r="528" spans="1:13" ht="45.75" customHeight="1">
      <c r="D528" s="46"/>
      <c r="E528" s="47"/>
      <c r="F528" s="47"/>
      <c r="G528" s="46"/>
    </row>
    <row r="529" spans="4:7" ht="45.75" customHeight="1">
      <c r="D529" s="46"/>
      <c r="E529" s="47"/>
      <c r="F529" s="47"/>
      <c r="G529" s="46"/>
    </row>
    <row r="530" spans="4:7" ht="45.75" customHeight="1">
      <c r="D530" s="46"/>
      <c r="E530" s="47"/>
      <c r="F530" s="47"/>
      <c r="G530" s="46"/>
    </row>
    <row r="531" spans="4:7" ht="45.75" customHeight="1">
      <c r="D531" s="46"/>
      <c r="E531" s="47"/>
      <c r="F531" s="47"/>
      <c r="G531" s="46"/>
    </row>
    <row r="532" spans="4:7" ht="77.25" customHeight="1">
      <c r="D532" s="46"/>
      <c r="E532" s="47"/>
      <c r="F532" s="47"/>
      <c r="G532" s="46"/>
    </row>
    <row r="533" spans="4:7" ht="77.25" customHeight="1">
      <c r="D533" s="46"/>
      <c r="E533" s="47"/>
      <c r="F533" s="47"/>
      <c r="G533" s="46"/>
    </row>
    <row r="534" spans="4:7" ht="77.25" customHeight="1">
      <c r="D534" s="46"/>
      <c r="E534" s="47"/>
      <c r="F534" s="47"/>
      <c r="G534" s="46"/>
    </row>
    <row r="535" spans="4:7" ht="77.25" customHeight="1">
      <c r="D535" s="46"/>
      <c r="E535" s="47"/>
      <c r="F535" s="47"/>
      <c r="G535" s="46"/>
    </row>
    <row r="536" spans="4:7" ht="77.25" customHeight="1">
      <c r="D536" s="46"/>
      <c r="E536" s="47"/>
      <c r="F536" s="47"/>
      <c r="G536" s="46"/>
    </row>
    <row r="537" spans="4:7" ht="60" customHeight="1">
      <c r="D537" s="46"/>
      <c r="E537" s="47"/>
      <c r="F537" s="47"/>
      <c r="G537" s="46"/>
    </row>
    <row r="538" spans="4:7" ht="60" customHeight="1">
      <c r="D538" s="46"/>
      <c r="E538" s="47"/>
      <c r="F538" s="47"/>
      <c r="G538" s="46"/>
    </row>
    <row r="539" spans="4:7" ht="60" customHeight="1">
      <c r="D539" s="46"/>
      <c r="E539" s="47"/>
      <c r="F539" s="47"/>
      <c r="G539" s="46"/>
    </row>
    <row r="540" spans="4:7" ht="60" customHeight="1">
      <c r="D540" s="46"/>
      <c r="E540" s="47"/>
      <c r="F540" s="47"/>
      <c r="G540" s="46"/>
    </row>
    <row r="541" spans="4:7" ht="60" customHeight="1">
      <c r="D541" s="46"/>
      <c r="E541" s="47"/>
      <c r="F541" s="47"/>
      <c r="G541" s="46"/>
    </row>
    <row r="542" spans="4:7" ht="19.5" customHeight="1">
      <c r="D542" s="46"/>
      <c r="E542" s="47"/>
      <c r="F542" s="47"/>
      <c r="G542" s="46"/>
    </row>
    <row r="543" spans="4:7" ht="20.100000000000001" customHeight="1">
      <c r="D543" s="46"/>
      <c r="E543" s="47"/>
      <c r="F543" s="47"/>
      <c r="G543" s="46"/>
    </row>
    <row r="544" spans="4:7" ht="20.100000000000001" customHeight="1">
      <c r="D544" s="46"/>
      <c r="E544" s="47"/>
      <c r="F544" s="47"/>
      <c r="G544" s="46"/>
    </row>
    <row r="545" spans="4:7" ht="20.100000000000001" customHeight="1">
      <c r="D545" s="46"/>
      <c r="E545" s="47"/>
      <c r="F545" s="47"/>
      <c r="G545" s="46"/>
    </row>
    <row r="546" spans="4:7" ht="51" customHeight="1">
      <c r="D546" s="46"/>
      <c r="E546" s="47"/>
      <c r="F546" s="47"/>
      <c r="G546" s="46"/>
    </row>
    <row r="547" spans="4:7" ht="39" customHeight="1">
      <c r="D547" s="46"/>
      <c r="E547" s="47"/>
      <c r="F547" s="47"/>
      <c r="G547" s="46"/>
    </row>
    <row r="548" spans="4:7" ht="39" customHeight="1">
      <c r="D548" s="46"/>
      <c r="E548" s="47"/>
      <c r="F548" s="47"/>
      <c r="G548" s="46"/>
    </row>
    <row r="549" spans="4:7" ht="54" customHeight="1">
      <c r="D549" s="46"/>
      <c r="E549" s="47"/>
      <c r="F549" s="47"/>
      <c r="G549" s="46"/>
    </row>
    <row r="550" spans="4:7" ht="39" customHeight="1">
      <c r="D550" s="46"/>
      <c r="E550" s="47"/>
      <c r="F550" s="47"/>
      <c r="G550" s="46"/>
    </row>
    <row r="551" spans="4:7" ht="62.25" customHeight="1">
      <c r="D551" s="46"/>
      <c r="E551" s="47"/>
      <c r="F551" s="47"/>
      <c r="G551" s="46"/>
    </row>
    <row r="552" spans="4:7" ht="76.5" customHeight="1">
      <c r="D552" s="46"/>
      <c r="E552" s="47"/>
      <c r="F552" s="47"/>
      <c r="G552" s="46"/>
    </row>
    <row r="553" spans="4:7" ht="76.5" customHeight="1">
      <c r="D553" s="46"/>
      <c r="E553" s="47"/>
      <c r="F553" s="47"/>
      <c r="G553" s="46"/>
    </row>
    <row r="554" spans="4:7" ht="76.5" customHeight="1">
      <c r="D554" s="46"/>
      <c r="E554" s="47"/>
      <c r="F554" s="47"/>
      <c r="G554" s="46"/>
    </row>
    <row r="555" spans="4:7" ht="76.5" customHeight="1">
      <c r="D555" s="46"/>
      <c r="E555" s="47"/>
      <c r="F555" s="47"/>
      <c r="G555" s="46"/>
    </row>
    <row r="556" spans="4:7" ht="76.5" customHeight="1">
      <c r="D556" s="46"/>
      <c r="E556" s="47"/>
      <c r="F556" s="47"/>
      <c r="G556" s="46"/>
    </row>
    <row r="557" spans="4:7" ht="25.5" customHeight="1">
      <c r="D557" s="46"/>
      <c r="E557" s="47"/>
      <c r="F557" s="47"/>
      <c r="G557" s="46"/>
    </row>
    <row r="558" spans="4:7" ht="14.1" customHeight="1">
      <c r="D558" s="46"/>
      <c r="E558" s="47"/>
      <c r="F558" s="47"/>
      <c r="G558" s="46"/>
    </row>
    <row r="559" spans="4:7" ht="14.1" customHeight="1">
      <c r="D559" s="46"/>
      <c r="E559" s="47"/>
      <c r="F559" s="47"/>
      <c r="G559" s="46"/>
    </row>
    <row r="560" spans="4:7" ht="14.1" customHeight="1">
      <c r="D560" s="46"/>
      <c r="E560" s="47"/>
      <c r="F560" s="47"/>
      <c r="G560" s="46"/>
    </row>
    <row r="561" spans="4:7" ht="13.5" customHeight="1">
      <c r="D561" s="46"/>
      <c r="E561" s="47"/>
      <c r="F561" s="47"/>
      <c r="G561" s="46"/>
    </row>
    <row r="562" spans="4:7" ht="18.75" customHeight="1">
      <c r="D562" s="46"/>
      <c r="E562" s="47"/>
      <c r="F562" s="47"/>
      <c r="G562" s="46"/>
    </row>
    <row r="563" spans="4:7" ht="18.75" customHeight="1">
      <c r="D563" s="46"/>
      <c r="E563" s="47"/>
      <c r="F563" s="47"/>
      <c r="G563" s="46"/>
    </row>
    <row r="564" spans="4:7" ht="18.75" customHeight="1">
      <c r="D564" s="46"/>
      <c r="E564" s="47"/>
      <c r="F564" s="47"/>
      <c r="G564" s="46"/>
    </row>
    <row r="565" spans="4:7" ht="18.75" customHeight="1">
      <c r="D565" s="46"/>
      <c r="E565" s="47"/>
      <c r="F565" s="47"/>
      <c r="G565" s="46"/>
    </row>
    <row r="566" spans="4:7" ht="18.75" customHeight="1">
      <c r="D566" s="46"/>
      <c r="E566" s="47"/>
      <c r="F566" s="47"/>
      <c r="G566" s="46"/>
    </row>
    <row r="567" spans="4:7" ht="32.25" customHeight="1">
      <c r="D567" s="46"/>
      <c r="E567" s="47"/>
      <c r="F567" s="47"/>
      <c r="G567" s="46"/>
    </row>
    <row r="568" spans="4:7" ht="32.25" customHeight="1">
      <c r="D568" s="46"/>
      <c r="E568" s="47"/>
      <c r="F568" s="47"/>
      <c r="G568" s="46"/>
    </row>
    <row r="569" spans="4:7" ht="32.25" customHeight="1">
      <c r="D569" s="46"/>
      <c r="E569" s="47"/>
      <c r="F569" s="47"/>
      <c r="G569" s="46"/>
    </row>
    <row r="570" spans="4:7" ht="32.25" customHeight="1">
      <c r="D570" s="46"/>
      <c r="E570" s="47"/>
      <c r="F570" s="47"/>
      <c r="G570" s="46"/>
    </row>
    <row r="571" spans="4:7" ht="43.5" customHeight="1">
      <c r="D571" s="46"/>
      <c r="E571" s="47"/>
      <c r="F571" s="47"/>
      <c r="G571" s="46"/>
    </row>
    <row r="572" spans="4:7" ht="24.75" customHeight="1">
      <c r="D572" s="46"/>
      <c r="E572" s="47"/>
      <c r="F572" s="47"/>
      <c r="G572" s="46"/>
    </row>
    <row r="573" spans="4:7" ht="24.75" customHeight="1">
      <c r="D573" s="46"/>
      <c r="E573" s="47"/>
      <c r="F573" s="47"/>
      <c r="G573" s="46"/>
    </row>
    <row r="574" spans="4:7" ht="24.75" customHeight="1">
      <c r="D574" s="46"/>
      <c r="E574" s="47"/>
      <c r="F574" s="47"/>
      <c r="G574" s="46"/>
    </row>
    <row r="575" spans="4:7" ht="24.75" customHeight="1">
      <c r="D575" s="46"/>
      <c r="E575" s="47"/>
      <c r="F575" s="47"/>
      <c r="G575" s="46"/>
    </row>
    <row r="576" spans="4:7" ht="24.75" customHeight="1">
      <c r="D576" s="46"/>
      <c r="E576" s="47"/>
      <c r="F576" s="47"/>
      <c r="G576" s="46"/>
    </row>
    <row r="577" spans="4:7" ht="23.25" customHeight="1">
      <c r="D577" s="46"/>
      <c r="E577" s="47"/>
      <c r="F577" s="47"/>
      <c r="G577" s="46"/>
    </row>
    <row r="578" spans="4:7" ht="23.25" customHeight="1">
      <c r="D578" s="46"/>
      <c r="E578" s="47"/>
      <c r="F578" s="47"/>
      <c r="G578" s="46"/>
    </row>
    <row r="579" spans="4:7" ht="23.25" customHeight="1">
      <c r="D579" s="46"/>
      <c r="E579" s="47"/>
      <c r="F579" s="47"/>
      <c r="G579" s="46"/>
    </row>
  </sheetData>
  <mergeCells count="755">
    <mergeCell ref="A477:A481"/>
    <mergeCell ref="B477:B481"/>
    <mergeCell ref="H477:H481"/>
    <mergeCell ref="K477:K481"/>
    <mergeCell ref="A482:A486"/>
    <mergeCell ref="B482:B486"/>
    <mergeCell ref="K172:K176"/>
    <mergeCell ref="B172:B176"/>
    <mergeCell ref="B177:B181"/>
    <mergeCell ref="A172:A176"/>
    <mergeCell ref="A177:A181"/>
    <mergeCell ref="H172:H176"/>
    <mergeCell ref="H177:H181"/>
    <mergeCell ref="I282:I286"/>
    <mergeCell ref="J282:J286"/>
    <mergeCell ref="A502:M502"/>
    <mergeCell ref="L492:L496"/>
    <mergeCell ref="M492:M496"/>
    <mergeCell ref="K492:K496"/>
    <mergeCell ref="L487:L491"/>
    <mergeCell ref="M487:M491"/>
    <mergeCell ref="A487:A491"/>
    <mergeCell ref="B487:B491"/>
    <mergeCell ref="H487:H491"/>
    <mergeCell ref="K487:K491"/>
    <mergeCell ref="A497:M497"/>
    <mergeCell ref="A498:M498"/>
    <mergeCell ref="A499:M499"/>
    <mergeCell ref="A500:M500"/>
    <mergeCell ref="A501:M501"/>
    <mergeCell ref="L482:L486"/>
    <mergeCell ref="M482:M486"/>
    <mergeCell ref="A457:A461"/>
    <mergeCell ref="B457:B461"/>
    <mergeCell ref="H457:H461"/>
    <mergeCell ref="K457:K461"/>
    <mergeCell ref="L457:L461"/>
    <mergeCell ref="M457:M461"/>
    <mergeCell ref="L462:L466"/>
    <mergeCell ref="M462:M466"/>
    <mergeCell ref="A467:A471"/>
    <mergeCell ref="B467:B471"/>
    <mergeCell ref="H467:H471"/>
    <mergeCell ref="K467:K471"/>
    <mergeCell ref="L467:L471"/>
    <mergeCell ref="M467:M471"/>
    <mergeCell ref="A462:A466"/>
    <mergeCell ref="B462:B466"/>
    <mergeCell ref="H462:H466"/>
    <mergeCell ref="K462:K466"/>
    <mergeCell ref="H482:H486"/>
    <mergeCell ref="K482:K486"/>
    <mergeCell ref="L477:L481"/>
    <mergeCell ref="M477:M481"/>
    <mergeCell ref="L447:L451"/>
    <mergeCell ref="M447:M451"/>
    <mergeCell ref="A452:A456"/>
    <mergeCell ref="B452:B456"/>
    <mergeCell ref="H452:H456"/>
    <mergeCell ref="I452:I456"/>
    <mergeCell ref="J452:J456"/>
    <mergeCell ref="K452:K456"/>
    <mergeCell ref="L452:L456"/>
    <mergeCell ref="M452:M456"/>
    <mergeCell ref="A447:A451"/>
    <mergeCell ref="B447:B451"/>
    <mergeCell ref="H447:H451"/>
    <mergeCell ref="I447:I451"/>
    <mergeCell ref="J447:J451"/>
    <mergeCell ref="K447:K451"/>
    <mergeCell ref="L437:L441"/>
    <mergeCell ref="M437:M441"/>
    <mergeCell ref="A442:A446"/>
    <mergeCell ref="B442:B446"/>
    <mergeCell ref="H442:H446"/>
    <mergeCell ref="K442:K446"/>
    <mergeCell ref="L442:L446"/>
    <mergeCell ref="M442:M446"/>
    <mergeCell ref="A437:A441"/>
    <mergeCell ref="B437:B441"/>
    <mergeCell ref="H437:H441"/>
    <mergeCell ref="I437:I441"/>
    <mergeCell ref="J437:J441"/>
    <mergeCell ref="K437:K441"/>
    <mergeCell ref="I442:I446"/>
    <mergeCell ref="J442:J446"/>
    <mergeCell ref="L427:L431"/>
    <mergeCell ref="M427:M431"/>
    <mergeCell ref="A432:A436"/>
    <mergeCell ref="B432:B436"/>
    <mergeCell ref="H432:H436"/>
    <mergeCell ref="K432:K436"/>
    <mergeCell ref="L432:L436"/>
    <mergeCell ref="M432:M436"/>
    <mergeCell ref="A427:A431"/>
    <mergeCell ref="B427:B431"/>
    <mergeCell ref="H427:H431"/>
    <mergeCell ref="I427:I431"/>
    <mergeCell ref="J427:J431"/>
    <mergeCell ref="K427:K431"/>
    <mergeCell ref="A422:A426"/>
    <mergeCell ref="B422:B426"/>
    <mergeCell ref="H422:H426"/>
    <mergeCell ref="K422:K426"/>
    <mergeCell ref="L422:L426"/>
    <mergeCell ref="M422:M426"/>
    <mergeCell ref="L412:L416"/>
    <mergeCell ref="M412:M416"/>
    <mergeCell ref="A417:A421"/>
    <mergeCell ref="B417:B421"/>
    <mergeCell ref="H417:H421"/>
    <mergeCell ref="I417:I421"/>
    <mergeCell ref="J417:J421"/>
    <mergeCell ref="K417:K421"/>
    <mergeCell ref="L417:L421"/>
    <mergeCell ref="M417:M421"/>
    <mergeCell ref="A412:A416"/>
    <mergeCell ref="B412:B416"/>
    <mergeCell ref="H412:H416"/>
    <mergeCell ref="K412:K416"/>
    <mergeCell ref="I422:I426"/>
    <mergeCell ref="J422:J426"/>
    <mergeCell ref="I412:I416"/>
    <mergeCell ref="J412:J416"/>
    <mergeCell ref="L402:L406"/>
    <mergeCell ref="M402:M406"/>
    <mergeCell ref="A407:A411"/>
    <mergeCell ref="B407:B411"/>
    <mergeCell ref="H407:H411"/>
    <mergeCell ref="I407:I411"/>
    <mergeCell ref="J407:J411"/>
    <mergeCell ref="K407:K411"/>
    <mergeCell ref="L407:L411"/>
    <mergeCell ref="M407:M411"/>
    <mergeCell ref="A402:A406"/>
    <mergeCell ref="B402:B406"/>
    <mergeCell ref="H402:H406"/>
    <mergeCell ref="K402:K406"/>
    <mergeCell ref="L392:L396"/>
    <mergeCell ref="M392:M396"/>
    <mergeCell ref="A397:A401"/>
    <mergeCell ref="B397:B401"/>
    <mergeCell ref="H397:H401"/>
    <mergeCell ref="I397:I401"/>
    <mergeCell ref="J397:J401"/>
    <mergeCell ref="K397:K401"/>
    <mergeCell ref="L397:L401"/>
    <mergeCell ref="M397:M401"/>
    <mergeCell ref="A392:A396"/>
    <mergeCell ref="B392:B396"/>
    <mergeCell ref="H392:H396"/>
    <mergeCell ref="I392:I396"/>
    <mergeCell ref="J392:J396"/>
    <mergeCell ref="K392:K396"/>
    <mergeCell ref="L387:L391"/>
    <mergeCell ref="M387:M391"/>
    <mergeCell ref="L377:L381"/>
    <mergeCell ref="M377:M381"/>
    <mergeCell ref="A382:A386"/>
    <mergeCell ref="B382:B386"/>
    <mergeCell ref="H382:H386"/>
    <mergeCell ref="K382:K386"/>
    <mergeCell ref="L382:L386"/>
    <mergeCell ref="M382:M386"/>
    <mergeCell ref="A377:A381"/>
    <mergeCell ref="B377:B381"/>
    <mergeCell ref="H377:H381"/>
    <mergeCell ref="I377:I381"/>
    <mergeCell ref="J377:J381"/>
    <mergeCell ref="K377:K381"/>
    <mergeCell ref="I382:I386"/>
    <mergeCell ref="J382:J386"/>
    <mergeCell ref="H357:H361"/>
    <mergeCell ref="K357:K361"/>
    <mergeCell ref="A362:A366"/>
    <mergeCell ref="B362:B366"/>
    <mergeCell ref="A387:A391"/>
    <mergeCell ref="B387:B391"/>
    <mergeCell ref="H387:H391"/>
    <mergeCell ref="K387:K391"/>
    <mergeCell ref="K362:K366"/>
    <mergeCell ref="I387:I391"/>
    <mergeCell ref="J387:J391"/>
    <mergeCell ref="I362:I366"/>
    <mergeCell ref="J362:J366"/>
    <mergeCell ref="I367:I371"/>
    <mergeCell ref="J367:J371"/>
    <mergeCell ref="A352:A356"/>
    <mergeCell ref="B352:B356"/>
    <mergeCell ref="H352:H356"/>
    <mergeCell ref="I352:I356"/>
    <mergeCell ref="J352:J356"/>
    <mergeCell ref="K352:K356"/>
    <mergeCell ref="L352:L356"/>
    <mergeCell ref="M352:M356"/>
    <mergeCell ref="A372:A376"/>
    <mergeCell ref="B372:B376"/>
    <mergeCell ref="H372:H376"/>
    <mergeCell ref="K372:K376"/>
    <mergeCell ref="L372:L376"/>
    <mergeCell ref="M372:M376"/>
    <mergeCell ref="L357:L361"/>
    <mergeCell ref="M357:M361"/>
    <mergeCell ref="A367:A371"/>
    <mergeCell ref="B367:B371"/>
    <mergeCell ref="H367:H371"/>
    <mergeCell ref="K367:K371"/>
    <mergeCell ref="L367:L371"/>
    <mergeCell ref="M367:M371"/>
    <mergeCell ref="A357:A361"/>
    <mergeCell ref="B357:B361"/>
    <mergeCell ref="L337:L341"/>
    <mergeCell ref="M337:M341"/>
    <mergeCell ref="A337:A341"/>
    <mergeCell ref="B337:B341"/>
    <mergeCell ref="H337:H341"/>
    <mergeCell ref="I337:I341"/>
    <mergeCell ref="J337:J341"/>
    <mergeCell ref="K337:K341"/>
    <mergeCell ref="L347:L351"/>
    <mergeCell ref="M347:M351"/>
    <mergeCell ref="A342:A346"/>
    <mergeCell ref="B342:B346"/>
    <mergeCell ref="H342:H346"/>
    <mergeCell ref="I342:I346"/>
    <mergeCell ref="J342:J346"/>
    <mergeCell ref="K342:K346"/>
    <mergeCell ref="L342:L346"/>
    <mergeCell ref="M342:M346"/>
    <mergeCell ref="A347:A351"/>
    <mergeCell ref="B347:B351"/>
    <mergeCell ref="H347:H351"/>
    <mergeCell ref="I347:I351"/>
    <mergeCell ref="J347:J351"/>
    <mergeCell ref="K347:K351"/>
    <mergeCell ref="L327:L331"/>
    <mergeCell ref="M327:M331"/>
    <mergeCell ref="A332:A336"/>
    <mergeCell ref="B332:B336"/>
    <mergeCell ref="H332:H336"/>
    <mergeCell ref="I332:I336"/>
    <mergeCell ref="J332:J336"/>
    <mergeCell ref="K332:K336"/>
    <mergeCell ref="L332:L336"/>
    <mergeCell ref="M332:M336"/>
    <mergeCell ref="A327:A331"/>
    <mergeCell ref="B327:B331"/>
    <mergeCell ref="H327:H331"/>
    <mergeCell ref="I327:I331"/>
    <mergeCell ref="J327:J331"/>
    <mergeCell ref="K327:K331"/>
    <mergeCell ref="L317:L321"/>
    <mergeCell ref="M317:M321"/>
    <mergeCell ref="A322:A326"/>
    <mergeCell ref="B322:B326"/>
    <mergeCell ref="H322:H326"/>
    <mergeCell ref="I322:I326"/>
    <mergeCell ref="J322:J326"/>
    <mergeCell ref="K322:K326"/>
    <mergeCell ref="L322:L326"/>
    <mergeCell ref="M322:M326"/>
    <mergeCell ref="A317:A321"/>
    <mergeCell ref="B317:B321"/>
    <mergeCell ref="H317:H321"/>
    <mergeCell ref="I317:I321"/>
    <mergeCell ref="J317:J321"/>
    <mergeCell ref="K317:K321"/>
    <mergeCell ref="K312:K316"/>
    <mergeCell ref="L312:L316"/>
    <mergeCell ref="M312:M316"/>
    <mergeCell ref="L302:L306"/>
    <mergeCell ref="M302:M306"/>
    <mergeCell ref="A307:A311"/>
    <mergeCell ref="B307:B311"/>
    <mergeCell ref="H307:H311"/>
    <mergeCell ref="K307:K311"/>
    <mergeCell ref="L307:L311"/>
    <mergeCell ref="M307:M311"/>
    <mergeCell ref="A302:A306"/>
    <mergeCell ref="B302:B306"/>
    <mergeCell ref="H302:H306"/>
    <mergeCell ref="K302:K306"/>
    <mergeCell ref="I307:I311"/>
    <mergeCell ref="J307:J311"/>
    <mergeCell ref="I312:I316"/>
    <mergeCell ref="J312:J316"/>
    <mergeCell ref="A297:A301"/>
    <mergeCell ref="B297:B301"/>
    <mergeCell ref="H297:H301"/>
    <mergeCell ref="K297:K301"/>
    <mergeCell ref="L297:L301"/>
    <mergeCell ref="M297:M301"/>
    <mergeCell ref="K292:K296"/>
    <mergeCell ref="L292:L296"/>
    <mergeCell ref="M292:M296"/>
    <mergeCell ref="L282:L286"/>
    <mergeCell ref="M282:M286"/>
    <mergeCell ref="A287:A291"/>
    <mergeCell ref="B287:B291"/>
    <mergeCell ref="H287:H291"/>
    <mergeCell ref="I287:I291"/>
    <mergeCell ref="J287:J291"/>
    <mergeCell ref="K287:K291"/>
    <mergeCell ref="L287:L291"/>
    <mergeCell ref="M287:M291"/>
    <mergeCell ref="A282:A286"/>
    <mergeCell ref="B282:B286"/>
    <mergeCell ref="H282:H286"/>
    <mergeCell ref="K282:K286"/>
    <mergeCell ref="I292:I296"/>
    <mergeCell ref="J292:J296"/>
    <mergeCell ref="L272:L276"/>
    <mergeCell ref="M272:M276"/>
    <mergeCell ref="A277:A281"/>
    <mergeCell ref="B277:B281"/>
    <mergeCell ref="H277:H281"/>
    <mergeCell ref="K277:K281"/>
    <mergeCell ref="L277:L281"/>
    <mergeCell ref="M277:M281"/>
    <mergeCell ref="A272:A276"/>
    <mergeCell ref="B272:B276"/>
    <mergeCell ref="H272:H276"/>
    <mergeCell ref="I272:I276"/>
    <mergeCell ref="J272:J276"/>
    <mergeCell ref="K272:K276"/>
    <mergeCell ref="K267:K271"/>
    <mergeCell ref="L267:L271"/>
    <mergeCell ref="M267:M271"/>
    <mergeCell ref="L257:L261"/>
    <mergeCell ref="M257:M261"/>
    <mergeCell ref="A262:A266"/>
    <mergeCell ref="B262:B266"/>
    <mergeCell ref="H262:H266"/>
    <mergeCell ref="K262:K266"/>
    <mergeCell ref="L262:L266"/>
    <mergeCell ref="M262:M266"/>
    <mergeCell ref="A257:A261"/>
    <mergeCell ref="B257:B261"/>
    <mergeCell ref="H257:H261"/>
    <mergeCell ref="I257:I261"/>
    <mergeCell ref="J257:J261"/>
    <mergeCell ref="K257:K261"/>
    <mergeCell ref="I267:I271"/>
    <mergeCell ref="J267:J271"/>
    <mergeCell ref="L247:L251"/>
    <mergeCell ref="M247:M251"/>
    <mergeCell ref="A252:A256"/>
    <mergeCell ref="B252:B256"/>
    <mergeCell ref="H252:H256"/>
    <mergeCell ref="I252:I256"/>
    <mergeCell ref="J252:J256"/>
    <mergeCell ref="K252:K256"/>
    <mergeCell ref="L252:L256"/>
    <mergeCell ref="M252:M256"/>
    <mergeCell ref="A247:A251"/>
    <mergeCell ref="B247:B251"/>
    <mergeCell ref="H247:H251"/>
    <mergeCell ref="I247:I251"/>
    <mergeCell ref="J247:J251"/>
    <mergeCell ref="K247:K251"/>
    <mergeCell ref="K242:K246"/>
    <mergeCell ref="L242:L246"/>
    <mergeCell ref="M242:M246"/>
    <mergeCell ref="L232:L236"/>
    <mergeCell ref="M232:M236"/>
    <mergeCell ref="A237:A241"/>
    <mergeCell ref="B237:B241"/>
    <mergeCell ref="H237:H241"/>
    <mergeCell ref="K237:K241"/>
    <mergeCell ref="L237:L241"/>
    <mergeCell ref="M237:M241"/>
    <mergeCell ref="A232:A236"/>
    <mergeCell ref="B232:B236"/>
    <mergeCell ref="H232:H236"/>
    <mergeCell ref="I232:I236"/>
    <mergeCell ref="J232:J236"/>
    <mergeCell ref="K232:K236"/>
    <mergeCell ref="I242:I246"/>
    <mergeCell ref="J242:J246"/>
    <mergeCell ref="L222:L226"/>
    <mergeCell ref="M222:M226"/>
    <mergeCell ref="A227:A231"/>
    <mergeCell ref="B227:B231"/>
    <mergeCell ref="H227:H231"/>
    <mergeCell ref="I227:I231"/>
    <mergeCell ref="J227:J231"/>
    <mergeCell ref="K227:K231"/>
    <mergeCell ref="L227:L231"/>
    <mergeCell ref="M227:M231"/>
    <mergeCell ref="A222:A226"/>
    <mergeCell ref="B222:B226"/>
    <mergeCell ref="H222:H226"/>
    <mergeCell ref="I222:I226"/>
    <mergeCell ref="J222:J226"/>
    <mergeCell ref="K222:K226"/>
    <mergeCell ref="L212:L216"/>
    <mergeCell ref="M212:M216"/>
    <mergeCell ref="A217:A221"/>
    <mergeCell ref="B217:B221"/>
    <mergeCell ref="H217:H221"/>
    <mergeCell ref="I217:I221"/>
    <mergeCell ref="J217:J221"/>
    <mergeCell ref="K217:K221"/>
    <mergeCell ref="L217:L221"/>
    <mergeCell ref="M217:M221"/>
    <mergeCell ref="A212:A216"/>
    <mergeCell ref="B212:B216"/>
    <mergeCell ref="H212:H216"/>
    <mergeCell ref="I212:I216"/>
    <mergeCell ref="J212:J216"/>
    <mergeCell ref="K212:K216"/>
    <mergeCell ref="A187:A191"/>
    <mergeCell ref="B187:B191"/>
    <mergeCell ref="H187:H191"/>
    <mergeCell ref="K187:K191"/>
    <mergeCell ref="L187:L191"/>
    <mergeCell ref="M187:M191"/>
    <mergeCell ref="A207:A211"/>
    <mergeCell ref="B207:B211"/>
    <mergeCell ref="H207:H211"/>
    <mergeCell ref="K207:K211"/>
    <mergeCell ref="L207:L211"/>
    <mergeCell ref="M207:M211"/>
    <mergeCell ref="L197:L201"/>
    <mergeCell ref="M197:M201"/>
    <mergeCell ref="A202:A206"/>
    <mergeCell ref="B202:B206"/>
    <mergeCell ref="H202:H206"/>
    <mergeCell ref="K202:K206"/>
    <mergeCell ref="L202:L206"/>
    <mergeCell ref="M202:M206"/>
    <mergeCell ref="A197:A201"/>
    <mergeCell ref="B197:B201"/>
    <mergeCell ref="H197:H201"/>
    <mergeCell ref="K197:K201"/>
    <mergeCell ref="A127:A131"/>
    <mergeCell ref="B127:B131"/>
    <mergeCell ref="H127:H131"/>
    <mergeCell ref="I127:I131"/>
    <mergeCell ref="J127:J131"/>
    <mergeCell ref="K127:K131"/>
    <mergeCell ref="L127:L131"/>
    <mergeCell ref="M127:M131"/>
    <mergeCell ref="A142:A146"/>
    <mergeCell ref="B142:B146"/>
    <mergeCell ref="H142:H146"/>
    <mergeCell ref="K142:K146"/>
    <mergeCell ref="L142:L146"/>
    <mergeCell ref="L132:L136"/>
    <mergeCell ref="A137:A141"/>
    <mergeCell ref="B137:B141"/>
    <mergeCell ref="H137:H141"/>
    <mergeCell ref="K137:K141"/>
    <mergeCell ref="L137:L141"/>
    <mergeCell ref="A132:A136"/>
    <mergeCell ref="B132:B136"/>
    <mergeCell ref="H132:H136"/>
    <mergeCell ref="K132:K136"/>
    <mergeCell ref="I142:I146"/>
    <mergeCell ref="A97:A101"/>
    <mergeCell ref="B97:B101"/>
    <mergeCell ref="H97:H101"/>
    <mergeCell ref="I97:I101"/>
    <mergeCell ref="J97:J101"/>
    <mergeCell ref="K97:K101"/>
    <mergeCell ref="L97:L101"/>
    <mergeCell ref="M97:M101"/>
    <mergeCell ref="L102:L106"/>
    <mergeCell ref="M102:M106"/>
    <mergeCell ref="A102:A106"/>
    <mergeCell ref="B102:B106"/>
    <mergeCell ref="H102:H106"/>
    <mergeCell ref="I102:I106"/>
    <mergeCell ref="J102:J106"/>
    <mergeCell ref="K102:K106"/>
    <mergeCell ref="L77:L81"/>
    <mergeCell ref="M77:M81"/>
    <mergeCell ref="A82:A86"/>
    <mergeCell ref="B82:B86"/>
    <mergeCell ref="H82:H86"/>
    <mergeCell ref="I82:I86"/>
    <mergeCell ref="J82:J86"/>
    <mergeCell ref="K82:K86"/>
    <mergeCell ref="L82:L86"/>
    <mergeCell ref="M82:M86"/>
    <mergeCell ref="A77:A81"/>
    <mergeCell ref="B77:B81"/>
    <mergeCell ref="H77:H81"/>
    <mergeCell ref="I77:I81"/>
    <mergeCell ref="J77:J81"/>
    <mergeCell ref="K77:K81"/>
    <mergeCell ref="L62:L66"/>
    <mergeCell ref="M62:M66"/>
    <mergeCell ref="A62:A66"/>
    <mergeCell ref="B62:B66"/>
    <mergeCell ref="H62:H66"/>
    <mergeCell ref="I62:I66"/>
    <mergeCell ref="J62:J66"/>
    <mergeCell ref="K62:K66"/>
    <mergeCell ref="A67:A71"/>
    <mergeCell ref="B67:B71"/>
    <mergeCell ref="A56:A60"/>
    <mergeCell ref="B56:B60"/>
    <mergeCell ref="H56:H60"/>
    <mergeCell ref="K56:K60"/>
    <mergeCell ref="L56:L60"/>
    <mergeCell ref="M56:M60"/>
    <mergeCell ref="L46:L50"/>
    <mergeCell ref="M46:M50"/>
    <mergeCell ref="A51:A55"/>
    <mergeCell ref="B51:B55"/>
    <mergeCell ref="H51:H55"/>
    <mergeCell ref="K51:K55"/>
    <mergeCell ref="L51:L55"/>
    <mergeCell ref="M51:M55"/>
    <mergeCell ref="A46:A50"/>
    <mergeCell ref="B46:B50"/>
    <mergeCell ref="H46:H50"/>
    <mergeCell ref="I46:I50"/>
    <mergeCell ref="J46:J50"/>
    <mergeCell ref="K46:K50"/>
    <mergeCell ref="I56:I60"/>
    <mergeCell ref="J56:J60"/>
    <mergeCell ref="A41:A45"/>
    <mergeCell ref="B41:B45"/>
    <mergeCell ref="H41:H45"/>
    <mergeCell ref="K41:K45"/>
    <mergeCell ref="L41:L45"/>
    <mergeCell ref="M41:M45"/>
    <mergeCell ref="A36:A40"/>
    <mergeCell ref="B36:B40"/>
    <mergeCell ref="H36:H40"/>
    <mergeCell ref="K36:K40"/>
    <mergeCell ref="L36:L40"/>
    <mergeCell ref="M36:M40"/>
    <mergeCell ref="I41:I45"/>
    <mergeCell ref="J41:J45"/>
    <mergeCell ref="K31:K35"/>
    <mergeCell ref="L31:L35"/>
    <mergeCell ref="M31:M35"/>
    <mergeCell ref="A21:A25"/>
    <mergeCell ref="B21:B25"/>
    <mergeCell ref="H21:H25"/>
    <mergeCell ref="K21:K25"/>
    <mergeCell ref="L21:L25"/>
    <mergeCell ref="M21:M25"/>
    <mergeCell ref="A26:A30"/>
    <mergeCell ref="B26:B30"/>
    <mergeCell ref="H26:H30"/>
    <mergeCell ref="K26:K30"/>
    <mergeCell ref="L26:L30"/>
    <mergeCell ref="M26:M30"/>
    <mergeCell ref="I1:L1"/>
    <mergeCell ref="A2:M2"/>
    <mergeCell ref="A4:A5"/>
    <mergeCell ref="B4:B5"/>
    <mergeCell ref="C4:F4"/>
    <mergeCell ref="G4:G5"/>
    <mergeCell ref="H4:J4"/>
    <mergeCell ref="K4:K5"/>
    <mergeCell ref="L4:L5"/>
    <mergeCell ref="M4:M5"/>
    <mergeCell ref="L362:L366"/>
    <mergeCell ref="M362:M366"/>
    <mergeCell ref="A6:A10"/>
    <mergeCell ref="B6:B10"/>
    <mergeCell ref="H6:H10"/>
    <mergeCell ref="K6:K10"/>
    <mergeCell ref="L6:L10"/>
    <mergeCell ref="M6:M10"/>
    <mergeCell ref="A16:A20"/>
    <mergeCell ref="B16:B20"/>
    <mergeCell ref="H16:H20"/>
    <mergeCell ref="K16:K20"/>
    <mergeCell ref="L16:L20"/>
    <mergeCell ref="M16:M20"/>
    <mergeCell ref="A11:A15"/>
    <mergeCell ref="B11:B15"/>
    <mergeCell ref="H11:H15"/>
    <mergeCell ref="K11:K15"/>
    <mergeCell ref="L11:L15"/>
    <mergeCell ref="M11:M15"/>
    <mergeCell ref="A31:A35"/>
    <mergeCell ref="B31:B35"/>
    <mergeCell ref="H31:H35"/>
    <mergeCell ref="H362:H366"/>
    <mergeCell ref="A503:M503"/>
    <mergeCell ref="A504:M504"/>
    <mergeCell ref="A505:M505"/>
    <mergeCell ref="A506:M506"/>
    <mergeCell ref="A507:M507"/>
    <mergeCell ref="A508:M508"/>
    <mergeCell ref="A509:M509"/>
    <mergeCell ref="A510:M510"/>
    <mergeCell ref="A511:M511"/>
    <mergeCell ref="A521:M521"/>
    <mergeCell ref="A512:M512"/>
    <mergeCell ref="A513:M513"/>
    <mergeCell ref="A514:M514"/>
    <mergeCell ref="A515:M515"/>
    <mergeCell ref="A516:M516"/>
    <mergeCell ref="A517:M517"/>
    <mergeCell ref="A518:M518"/>
    <mergeCell ref="A519:M519"/>
    <mergeCell ref="A520:M520"/>
    <mergeCell ref="H67:H71"/>
    <mergeCell ref="K67:K71"/>
    <mergeCell ref="L67:L71"/>
    <mergeCell ref="M67:M71"/>
    <mergeCell ref="A72:A76"/>
    <mergeCell ref="B72:B76"/>
    <mergeCell ref="H72:H76"/>
    <mergeCell ref="I72:I76"/>
    <mergeCell ref="J72:J76"/>
    <mergeCell ref="K72:K76"/>
    <mergeCell ref="L72:L76"/>
    <mergeCell ref="M72:M76"/>
    <mergeCell ref="H87:H91"/>
    <mergeCell ref="I87:I91"/>
    <mergeCell ref="J87:J91"/>
    <mergeCell ref="K87:K91"/>
    <mergeCell ref="L87:L91"/>
    <mergeCell ref="M87:M91"/>
    <mergeCell ref="A92:A96"/>
    <mergeCell ref="B92:B96"/>
    <mergeCell ref="H92:H96"/>
    <mergeCell ref="I92:I96"/>
    <mergeCell ref="J92:J96"/>
    <mergeCell ref="K92:K96"/>
    <mergeCell ref="L92:L96"/>
    <mergeCell ref="M92:M96"/>
    <mergeCell ref="A87:A91"/>
    <mergeCell ref="B87:B91"/>
    <mergeCell ref="A107:A111"/>
    <mergeCell ref="B107:B111"/>
    <mergeCell ref="H107:H111"/>
    <mergeCell ref="K107:K111"/>
    <mergeCell ref="L107:L111"/>
    <mergeCell ref="M107:M111"/>
    <mergeCell ref="A112:A116"/>
    <mergeCell ref="B112:B116"/>
    <mergeCell ref="H112:H116"/>
    <mergeCell ref="K112:K116"/>
    <mergeCell ref="L112:L116"/>
    <mergeCell ref="M112:M116"/>
    <mergeCell ref="I107:I111"/>
    <mergeCell ref="J107:J111"/>
    <mergeCell ref="A147:A151"/>
    <mergeCell ref="B147:B151"/>
    <mergeCell ref="H147:H151"/>
    <mergeCell ref="I147:I151"/>
    <mergeCell ref="J147:J151"/>
    <mergeCell ref="K147:K151"/>
    <mergeCell ref="L147:L151"/>
    <mergeCell ref="M147:M151"/>
    <mergeCell ref="H117:H121"/>
    <mergeCell ref="I117:I121"/>
    <mergeCell ref="J117:J121"/>
    <mergeCell ref="K117:K121"/>
    <mergeCell ref="L117:L121"/>
    <mergeCell ref="M117:M121"/>
    <mergeCell ref="A122:A126"/>
    <mergeCell ref="B122:B126"/>
    <mergeCell ref="H122:H126"/>
    <mergeCell ref="I122:I126"/>
    <mergeCell ref="J122:J126"/>
    <mergeCell ref="K122:K126"/>
    <mergeCell ref="L122:L126"/>
    <mergeCell ref="M122:M126"/>
    <mergeCell ref="A117:A121"/>
    <mergeCell ref="B117:B121"/>
    <mergeCell ref="B152:B156"/>
    <mergeCell ref="H152:H156"/>
    <mergeCell ref="K152:K156"/>
    <mergeCell ref="L152:L156"/>
    <mergeCell ref="M152:M156"/>
    <mergeCell ref="A157:A161"/>
    <mergeCell ref="B157:B161"/>
    <mergeCell ref="H157:H161"/>
    <mergeCell ref="K157:K161"/>
    <mergeCell ref="L157:L161"/>
    <mergeCell ref="M157:M161"/>
    <mergeCell ref="A152:A156"/>
    <mergeCell ref="A182:A186"/>
    <mergeCell ref="B182:B186"/>
    <mergeCell ref="H182:H186"/>
    <mergeCell ref="K182:K186"/>
    <mergeCell ref="L182:L186"/>
    <mergeCell ref="M182:M186"/>
    <mergeCell ref="K162:K166"/>
    <mergeCell ref="L162:L166"/>
    <mergeCell ref="M162:M166"/>
    <mergeCell ref="A167:A171"/>
    <mergeCell ref="B167:B171"/>
    <mergeCell ref="H167:H171"/>
    <mergeCell ref="I167:I171"/>
    <mergeCell ref="J167:J171"/>
    <mergeCell ref="K167:K171"/>
    <mergeCell ref="L167:L171"/>
    <mergeCell ref="A162:A166"/>
    <mergeCell ref="B162:B166"/>
    <mergeCell ref="H162:H166"/>
    <mergeCell ref="L172:L176"/>
    <mergeCell ref="K192:K196"/>
    <mergeCell ref="L192:L196"/>
    <mergeCell ref="M192:M196"/>
    <mergeCell ref="I132:I136"/>
    <mergeCell ref="J132:J136"/>
    <mergeCell ref="M132:M136"/>
    <mergeCell ref="I152:I156"/>
    <mergeCell ref="J152:J156"/>
    <mergeCell ref="M167:M171"/>
    <mergeCell ref="I172:I176"/>
    <mergeCell ref="J172:J176"/>
    <mergeCell ref="I182:I186"/>
    <mergeCell ref="J182:J186"/>
    <mergeCell ref="K177:K181"/>
    <mergeCell ref="L177:L181"/>
    <mergeCell ref="M177:M181"/>
    <mergeCell ref="M142:M146"/>
    <mergeCell ref="J142:J146"/>
    <mergeCell ref="A492:A496"/>
    <mergeCell ref="B492:B496"/>
    <mergeCell ref="H492:H496"/>
    <mergeCell ref="I492:I496"/>
    <mergeCell ref="J492:J496"/>
    <mergeCell ref="A192:A196"/>
    <mergeCell ref="B192:B196"/>
    <mergeCell ref="H192:H196"/>
    <mergeCell ref="I192:I196"/>
    <mergeCell ref="J192:J196"/>
    <mergeCell ref="I207:I211"/>
    <mergeCell ref="J207:J211"/>
    <mergeCell ref="A242:A246"/>
    <mergeCell ref="B242:B246"/>
    <mergeCell ref="H242:H246"/>
    <mergeCell ref="A267:A271"/>
    <mergeCell ref="B267:B271"/>
    <mergeCell ref="H267:H271"/>
    <mergeCell ref="A292:A296"/>
    <mergeCell ref="B292:B296"/>
    <mergeCell ref="H292:H296"/>
    <mergeCell ref="A312:A316"/>
    <mergeCell ref="B312:B316"/>
    <mergeCell ref="H312:H316"/>
    <mergeCell ref="I457:I461"/>
    <mergeCell ref="J457:J461"/>
    <mergeCell ref="A472:A476"/>
    <mergeCell ref="B472:B476"/>
    <mergeCell ref="H472:H476"/>
    <mergeCell ref="K472:K476"/>
    <mergeCell ref="L472:L476"/>
    <mergeCell ref="M472:M476"/>
    <mergeCell ref="I467:I471"/>
    <mergeCell ref="J467:J471"/>
  </mergeCells>
  <printOptions gridLines="1" gridLinesSet="0"/>
  <pageMargins left="0.70866141732283472" right="0" top="0.74803149606299213" bottom="0.74803149606299213" header="0.31496062992125984" footer="0.31496062992125984"/>
  <pageSetup paperSize="9" fitToWidth="0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59999389629810485"/>
    <pageSetUpPr fitToPage="1"/>
  </sheetPr>
  <dimension ref="A1:Q22"/>
  <sheetViews>
    <sheetView topLeftCell="A4" workbookViewId="0">
      <selection activeCell="L6" sqref="L6"/>
    </sheetView>
  </sheetViews>
  <sheetFormatPr defaultColWidth="9.140625" defaultRowHeight="15"/>
  <cols>
    <col min="1" max="1" width="3.7109375" style="48" customWidth="1"/>
    <col min="2" max="2" width="15.140625" style="48" customWidth="1"/>
    <col min="3" max="3" width="11.28515625" style="48" customWidth="1"/>
    <col min="4" max="4" width="7.28515625" style="48" customWidth="1"/>
    <col min="5" max="5" width="11.85546875" style="48" customWidth="1"/>
    <col min="6" max="6" width="14.42578125" style="48" customWidth="1"/>
    <col min="7" max="7" width="7.7109375" style="48" customWidth="1"/>
    <col min="8" max="8" width="12.7109375" style="48" customWidth="1"/>
    <col min="9" max="9" width="13.42578125" style="48" customWidth="1"/>
    <col min="10" max="10" width="11.28515625" style="48" customWidth="1"/>
    <col min="11" max="11" width="8" style="48" customWidth="1"/>
    <col min="12" max="12" width="12.42578125" style="48" customWidth="1"/>
    <col min="13" max="13" width="11.7109375" style="48" customWidth="1"/>
    <col min="14" max="14" width="11" style="48" customWidth="1"/>
    <col min="15" max="16" width="7.28515625" style="48" customWidth="1"/>
    <col min="17" max="17" width="24.85546875" style="48" customWidth="1"/>
    <col min="18" max="16384" width="9.140625" style="48"/>
  </cols>
  <sheetData>
    <row r="1" spans="1:17">
      <c r="Q1" s="49" t="s">
        <v>267</v>
      </c>
    </row>
    <row r="3" spans="1:17">
      <c r="A3" s="253" t="s">
        <v>268</v>
      </c>
      <c r="B3" s="253"/>
      <c r="C3" s="253"/>
      <c r="D3" s="253"/>
      <c r="E3" s="253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</row>
    <row r="5" spans="1:17" ht="69" customHeight="1">
      <c r="A5" s="50" t="s">
        <v>269</v>
      </c>
      <c r="B5" s="50" t="s">
        <v>270</v>
      </c>
      <c r="C5" s="51" t="s">
        <v>271</v>
      </c>
      <c r="D5" s="51" t="s">
        <v>272</v>
      </c>
      <c r="E5" s="51" t="s">
        <v>273</v>
      </c>
      <c r="F5" s="51" t="s">
        <v>274</v>
      </c>
      <c r="G5" s="51" t="s">
        <v>275</v>
      </c>
      <c r="H5" s="51" t="s">
        <v>276</v>
      </c>
      <c r="I5" s="52" t="s">
        <v>277</v>
      </c>
      <c r="J5" s="53" t="s">
        <v>278</v>
      </c>
      <c r="K5" s="51" t="s">
        <v>279</v>
      </c>
      <c r="L5" s="52" t="s">
        <v>280</v>
      </c>
      <c r="M5" s="52" t="s">
        <v>281</v>
      </c>
      <c r="N5" s="51" t="s">
        <v>282</v>
      </c>
      <c r="O5" s="51" t="s">
        <v>283</v>
      </c>
      <c r="P5" s="51" t="s">
        <v>284</v>
      </c>
      <c r="Q5" s="51" t="s">
        <v>285</v>
      </c>
    </row>
    <row r="6" spans="1:17" ht="11.25" customHeight="1">
      <c r="A6" s="255"/>
      <c r="B6" s="258" t="s">
        <v>286</v>
      </c>
      <c r="C6" s="259"/>
      <c r="D6" s="259"/>
      <c r="E6" s="259"/>
      <c r="F6" s="260"/>
      <c r="G6" s="139" t="s">
        <v>10</v>
      </c>
      <c r="H6" s="54">
        <v>300</v>
      </c>
      <c r="I6" s="54">
        <f t="shared" ref="I6:M6" si="0">I7+I8+I9+I10</f>
        <v>300</v>
      </c>
      <c r="J6" s="54">
        <f t="shared" si="0"/>
        <v>1508.7</v>
      </c>
      <c r="K6" s="54">
        <f t="shared" si="0"/>
        <v>1866.5</v>
      </c>
      <c r="L6" s="54">
        <f t="shared" si="0"/>
        <v>1866.5</v>
      </c>
      <c r="M6" s="54">
        <f t="shared" si="0"/>
        <v>0</v>
      </c>
      <c r="N6" s="55"/>
      <c r="O6" s="256"/>
      <c r="P6" s="257"/>
      <c r="Q6" s="285"/>
    </row>
    <row r="7" spans="1:17" ht="11.25" customHeight="1">
      <c r="A7" s="255"/>
      <c r="B7" s="261"/>
      <c r="C7" s="262"/>
      <c r="D7" s="262"/>
      <c r="E7" s="262"/>
      <c r="F7" s="263"/>
      <c r="G7" s="139" t="s">
        <v>287</v>
      </c>
      <c r="H7" s="54">
        <f t="shared" ref="H7:M10" si="1">H12</f>
        <v>0</v>
      </c>
      <c r="I7" s="54">
        <f t="shared" ref="I7:M7" si="2">I12</f>
        <v>0</v>
      </c>
      <c r="J7" s="54">
        <f t="shared" si="2"/>
        <v>0</v>
      </c>
      <c r="K7" s="54">
        <f t="shared" si="2"/>
        <v>0</v>
      </c>
      <c r="L7" s="54">
        <f t="shared" si="2"/>
        <v>0</v>
      </c>
      <c r="M7" s="54">
        <f t="shared" si="2"/>
        <v>0</v>
      </c>
      <c r="N7" s="55"/>
      <c r="O7" s="256"/>
      <c r="P7" s="257"/>
      <c r="Q7" s="286"/>
    </row>
    <row r="8" spans="1:17" ht="11.25" customHeight="1">
      <c r="A8" s="255"/>
      <c r="B8" s="261"/>
      <c r="C8" s="262"/>
      <c r="D8" s="262"/>
      <c r="E8" s="262"/>
      <c r="F8" s="263"/>
      <c r="G8" s="139" t="s">
        <v>288</v>
      </c>
      <c r="H8" s="54">
        <f t="shared" si="1"/>
        <v>0</v>
      </c>
      <c r="I8" s="54">
        <f t="shared" si="1"/>
        <v>0</v>
      </c>
      <c r="J8" s="54">
        <f t="shared" si="1"/>
        <v>0</v>
      </c>
      <c r="K8" s="54">
        <f t="shared" si="1"/>
        <v>0</v>
      </c>
      <c r="L8" s="54">
        <f t="shared" si="1"/>
        <v>0</v>
      </c>
      <c r="M8" s="54">
        <f t="shared" si="1"/>
        <v>0</v>
      </c>
      <c r="N8" s="55"/>
      <c r="O8" s="256"/>
      <c r="P8" s="257"/>
      <c r="Q8" s="286"/>
    </row>
    <row r="9" spans="1:17" ht="11.25" customHeight="1">
      <c r="A9" s="255"/>
      <c r="B9" s="261"/>
      <c r="C9" s="262"/>
      <c r="D9" s="262"/>
      <c r="E9" s="262"/>
      <c r="F9" s="263"/>
      <c r="G9" s="139" t="s">
        <v>16</v>
      </c>
      <c r="H9" s="54">
        <v>300</v>
      </c>
      <c r="I9" s="54">
        <f>I14</f>
        <v>300</v>
      </c>
      <c r="J9" s="54">
        <f>J14</f>
        <v>1508.7</v>
      </c>
      <c r="K9" s="54">
        <f>K14</f>
        <v>1866.5</v>
      </c>
      <c r="L9" s="54">
        <f>L14</f>
        <v>1866.5</v>
      </c>
      <c r="M9" s="54">
        <f t="shared" si="1"/>
        <v>0</v>
      </c>
      <c r="N9" s="55"/>
      <c r="O9" s="256"/>
      <c r="P9" s="257"/>
      <c r="Q9" s="286"/>
    </row>
    <row r="10" spans="1:17" ht="11.25" customHeight="1">
      <c r="A10" s="255"/>
      <c r="B10" s="264"/>
      <c r="C10" s="265"/>
      <c r="D10" s="265"/>
      <c r="E10" s="265"/>
      <c r="F10" s="266"/>
      <c r="G10" s="139" t="s">
        <v>18</v>
      </c>
      <c r="H10" s="54">
        <f t="shared" si="1"/>
        <v>0</v>
      </c>
      <c r="I10" s="54">
        <f t="shared" si="1"/>
        <v>0</v>
      </c>
      <c r="J10" s="54">
        <f t="shared" si="1"/>
        <v>0</v>
      </c>
      <c r="K10" s="54">
        <f t="shared" si="1"/>
        <v>0</v>
      </c>
      <c r="L10" s="54">
        <f t="shared" si="1"/>
        <v>0</v>
      </c>
      <c r="M10" s="54">
        <f t="shared" si="1"/>
        <v>0</v>
      </c>
      <c r="N10" s="55"/>
      <c r="O10" s="256"/>
      <c r="P10" s="257"/>
      <c r="Q10" s="286"/>
    </row>
    <row r="11" spans="1:17" ht="11.25" customHeight="1">
      <c r="A11" s="255"/>
      <c r="B11" s="276" t="s">
        <v>289</v>
      </c>
      <c r="C11" s="277"/>
      <c r="D11" s="277"/>
      <c r="E11" s="277"/>
      <c r="F11" s="278"/>
      <c r="G11" s="139" t="s">
        <v>10</v>
      </c>
      <c r="H11" s="140">
        <f>SUM(H12:H15)</f>
        <v>300</v>
      </c>
      <c r="I11" s="140">
        <f t="shared" ref="I11:M11" si="3">SUM(I12:I15)</f>
        <v>300</v>
      </c>
      <c r="J11" s="140">
        <f t="shared" si="3"/>
        <v>1508.7</v>
      </c>
      <c r="K11" s="140">
        <f t="shared" si="3"/>
        <v>1866.5</v>
      </c>
      <c r="L11" s="140">
        <f t="shared" si="3"/>
        <v>1866.5</v>
      </c>
      <c r="M11" s="140">
        <f t="shared" si="3"/>
        <v>0</v>
      </c>
      <c r="N11" s="56"/>
      <c r="O11" s="287"/>
      <c r="P11" s="257"/>
      <c r="Q11" s="286"/>
    </row>
    <row r="12" spans="1:17" ht="11.25" customHeight="1">
      <c r="A12" s="255"/>
      <c r="B12" s="279"/>
      <c r="C12" s="280"/>
      <c r="D12" s="280"/>
      <c r="E12" s="280"/>
      <c r="F12" s="281"/>
      <c r="G12" s="139" t="s">
        <v>287</v>
      </c>
      <c r="H12" s="57">
        <f t="shared" ref="H12:H15" si="4">I12+J12+K12+L12+M12</f>
        <v>0</v>
      </c>
      <c r="I12" s="57">
        <f t="shared" ref="I12:M15" si="5">I17</f>
        <v>0</v>
      </c>
      <c r="J12" s="57">
        <f t="shared" ref="J12:M12" si="6">J17</f>
        <v>0</v>
      </c>
      <c r="K12" s="57">
        <f t="shared" si="6"/>
        <v>0</v>
      </c>
      <c r="L12" s="57">
        <f t="shared" si="6"/>
        <v>0</v>
      </c>
      <c r="M12" s="57">
        <f t="shared" si="6"/>
        <v>0</v>
      </c>
      <c r="N12" s="56"/>
      <c r="O12" s="256"/>
      <c r="P12" s="257"/>
      <c r="Q12" s="286"/>
    </row>
    <row r="13" spans="1:17" ht="11.25" customHeight="1">
      <c r="A13" s="255"/>
      <c r="B13" s="279"/>
      <c r="C13" s="280"/>
      <c r="D13" s="280"/>
      <c r="E13" s="280"/>
      <c r="F13" s="281"/>
      <c r="G13" s="139" t="s">
        <v>288</v>
      </c>
      <c r="H13" s="57">
        <f t="shared" si="4"/>
        <v>0</v>
      </c>
      <c r="I13" s="57">
        <f t="shared" si="5"/>
        <v>0</v>
      </c>
      <c r="J13" s="57">
        <f t="shared" si="5"/>
        <v>0</v>
      </c>
      <c r="K13" s="57">
        <f t="shared" si="5"/>
        <v>0</v>
      </c>
      <c r="L13" s="57">
        <f t="shared" si="5"/>
        <v>0</v>
      </c>
      <c r="M13" s="57">
        <f t="shared" si="5"/>
        <v>0</v>
      </c>
      <c r="N13" s="58"/>
      <c r="O13" s="256"/>
      <c r="P13" s="257"/>
      <c r="Q13" s="286"/>
    </row>
    <row r="14" spans="1:17" ht="11.25" customHeight="1">
      <c r="A14" s="255"/>
      <c r="B14" s="279"/>
      <c r="C14" s="280"/>
      <c r="D14" s="280"/>
      <c r="E14" s="280"/>
      <c r="F14" s="281"/>
      <c r="G14" s="139" t="s">
        <v>16</v>
      </c>
      <c r="H14" s="54">
        <v>300</v>
      </c>
      <c r="I14" s="54">
        <f>I19</f>
        <v>300</v>
      </c>
      <c r="J14" s="54">
        <v>1508.7</v>
      </c>
      <c r="K14" s="54">
        <f>K19</f>
        <v>1866.5</v>
      </c>
      <c r="L14" s="54">
        <f>L19</f>
        <v>1866.5</v>
      </c>
      <c r="M14" s="54">
        <f t="shared" si="5"/>
        <v>0</v>
      </c>
      <c r="N14" s="56"/>
      <c r="O14" s="256"/>
      <c r="P14" s="257"/>
      <c r="Q14" s="286"/>
    </row>
    <row r="15" spans="1:17" ht="11.25" customHeight="1">
      <c r="A15" s="255"/>
      <c r="B15" s="282"/>
      <c r="C15" s="283"/>
      <c r="D15" s="283"/>
      <c r="E15" s="283"/>
      <c r="F15" s="284"/>
      <c r="G15" s="139" t="s">
        <v>18</v>
      </c>
      <c r="H15" s="57">
        <f t="shared" si="4"/>
        <v>0</v>
      </c>
      <c r="I15" s="57">
        <f t="shared" si="5"/>
        <v>0</v>
      </c>
      <c r="J15" s="57">
        <f t="shared" si="5"/>
        <v>0</v>
      </c>
      <c r="K15" s="57">
        <f t="shared" si="5"/>
        <v>0</v>
      </c>
      <c r="L15" s="57">
        <f t="shared" si="5"/>
        <v>0</v>
      </c>
      <c r="M15" s="57">
        <f t="shared" si="5"/>
        <v>0</v>
      </c>
      <c r="N15" s="59"/>
      <c r="O15" s="256"/>
      <c r="P15" s="257"/>
      <c r="Q15" s="286"/>
    </row>
    <row r="16" spans="1:17" ht="11.25" customHeight="1">
      <c r="A16" s="255">
        <v>1</v>
      </c>
      <c r="B16" s="270" t="s">
        <v>481</v>
      </c>
      <c r="C16" s="272" t="s">
        <v>290</v>
      </c>
      <c r="D16" s="272"/>
      <c r="E16" s="272" t="s">
        <v>291</v>
      </c>
      <c r="F16" s="273" t="s">
        <v>472</v>
      </c>
      <c r="G16" s="141" t="s">
        <v>10</v>
      </c>
      <c r="H16" s="57">
        <f>SUM(H17:H19)</f>
        <v>300</v>
      </c>
      <c r="I16" s="57">
        <f t="shared" ref="I16:K16" si="7">SUM(I17:I19)</f>
        <v>300</v>
      </c>
      <c r="J16" s="57">
        <v>1508.7</v>
      </c>
      <c r="K16" s="57">
        <f t="shared" si="7"/>
        <v>1866.5</v>
      </c>
      <c r="L16" s="57">
        <f>SUM(L17:L19)</f>
        <v>1866.5</v>
      </c>
      <c r="M16" s="60">
        <f t="shared" ref="M16:N16" si="8">M17+M18+M19+M20</f>
        <v>0</v>
      </c>
      <c r="N16" s="61">
        <f t="shared" si="8"/>
        <v>1.2370000000000001</v>
      </c>
      <c r="O16" s="274">
        <v>1</v>
      </c>
      <c r="P16" s="275">
        <v>0</v>
      </c>
      <c r="Q16" s="268" t="s">
        <v>473</v>
      </c>
    </row>
    <row r="17" spans="1:17" ht="11.25" customHeight="1">
      <c r="A17" s="255"/>
      <c r="B17" s="271"/>
      <c r="C17" s="272"/>
      <c r="D17" s="272"/>
      <c r="E17" s="272"/>
      <c r="F17" s="257"/>
      <c r="G17" s="141" t="s">
        <v>287</v>
      </c>
      <c r="H17" s="60">
        <v>0</v>
      </c>
      <c r="I17" s="60">
        <v>0</v>
      </c>
      <c r="J17" s="139">
        <v>0</v>
      </c>
      <c r="K17" s="60">
        <v>0</v>
      </c>
      <c r="L17" s="60">
        <v>0</v>
      </c>
      <c r="M17" s="60">
        <v>0</v>
      </c>
      <c r="N17" s="60">
        <v>0</v>
      </c>
      <c r="O17" s="274"/>
      <c r="P17" s="275"/>
      <c r="Q17" s="269"/>
    </row>
    <row r="18" spans="1:17" ht="11.25" customHeight="1">
      <c r="A18" s="255"/>
      <c r="B18" s="271"/>
      <c r="C18" s="272"/>
      <c r="D18" s="272"/>
      <c r="E18" s="272"/>
      <c r="F18" s="257"/>
      <c r="G18" s="141" t="s">
        <v>288</v>
      </c>
      <c r="H18" s="60">
        <v>0</v>
      </c>
      <c r="I18" s="60">
        <v>0</v>
      </c>
      <c r="J18" s="139">
        <v>0</v>
      </c>
      <c r="K18" s="139">
        <v>0</v>
      </c>
      <c r="L18" s="139">
        <v>0</v>
      </c>
      <c r="M18" s="139">
        <v>0</v>
      </c>
      <c r="N18" s="139">
        <v>0</v>
      </c>
      <c r="O18" s="274"/>
      <c r="P18" s="275"/>
      <c r="Q18" s="269"/>
    </row>
    <row r="19" spans="1:17" ht="11.25" customHeight="1">
      <c r="A19" s="255"/>
      <c r="B19" s="271"/>
      <c r="C19" s="272"/>
      <c r="D19" s="272"/>
      <c r="E19" s="272"/>
      <c r="F19" s="257"/>
      <c r="G19" s="141" t="s">
        <v>16</v>
      </c>
      <c r="H19" s="54">
        <v>300</v>
      </c>
      <c r="I19" s="54">
        <v>300</v>
      </c>
      <c r="J19" s="54" t="s">
        <v>482</v>
      </c>
      <c r="K19" s="54">
        <v>1866.5</v>
      </c>
      <c r="L19" s="54">
        <f>K19</f>
        <v>1866.5</v>
      </c>
      <c r="M19" s="54">
        <v>0</v>
      </c>
      <c r="N19" s="146">
        <v>1.2370000000000001</v>
      </c>
      <c r="O19" s="274"/>
      <c r="P19" s="275"/>
      <c r="Q19" s="269"/>
    </row>
    <row r="20" spans="1:17" ht="99.75" customHeight="1">
      <c r="A20" s="255"/>
      <c r="B20" s="271"/>
      <c r="C20" s="272"/>
      <c r="D20" s="272"/>
      <c r="E20" s="272"/>
      <c r="F20" s="257"/>
      <c r="G20" s="141" t="s">
        <v>18</v>
      </c>
      <c r="H20" s="60">
        <v>0</v>
      </c>
      <c r="I20" s="60">
        <v>0</v>
      </c>
      <c r="J20" s="139">
        <v>0</v>
      </c>
      <c r="K20" s="60">
        <v>0</v>
      </c>
      <c r="L20" s="60">
        <v>0</v>
      </c>
      <c r="M20" s="60">
        <v>0</v>
      </c>
      <c r="N20" s="60">
        <v>0</v>
      </c>
      <c r="O20" s="274"/>
      <c r="P20" s="275"/>
      <c r="Q20" s="269"/>
    </row>
    <row r="21" spans="1:17" ht="9" customHeight="1">
      <c r="A21" s="62"/>
      <c r="B21" s="63"/>
      <c r="C21" s="64"/>
      <c r="D21" s="64"/>
      <c r="E21" s="64"/>
      <c r="F21" s="64"/>
      <c r="G21" s="65"/>
      <c r="H21" s="65"/>
      <c r="I21" s="65"/>
      <c r="J21" s="66"/>
      <c r="K21" s="66"/>
      <c r="L21" s="66"/>
      <c r="M21" s="66"/>
      <c r="N21" s="66"/>
      <c r="O21" s="65"/>
      <c r="P21" s="64"/>
      <c r="Q21" s="65"/>
    </row>
    <row r="22" spans="1:17" ht="18.75" customHeight="1">
      <c r="A22" s="267" t="s">
        <v>483</v>
      </c>
      <c r="B22" s="267"/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  <c r="Q22" s="267"/>
    </row>
  </sheetData>
  <mergeCells count="20">
    <mergeCell ref="A22:Q22"/>
    <mergeCell ref="Q16:Q20"/>
    <mergeCell ref="A11:A15"/>
    <mergeCell ref="A16:A20"/>
    <mergeCell ref="B16:B20"/>
    <mergeCell ref="C16:C20"/>
    <mergeCell ref="D16:D20"/>
    <mergeCell ref="E16:E20"/>
    <mergeCell ref="F16:F20"/>
    <mergeCell ref="O16:O20"/>
    <mergeCell ref="P16:P20"/>
    <mergeCell ref="B11:F15"/>
    <mergeCell ref="Q6:Q15"/>
    <mergeCell ref="O11:O15"/>
    <mergeCell ref="P11:P15"/>
    <mergeCell ref="A3:Q3"/>
    <mergeCell ref="A6:A10"/>
    <mergeCell ref="O6:O10"/>
    <mergeCell ref="P6:P10"/>
    <mergeCell ref="B6:F10"/>
  </mergeCells>
  <printOptions gridLines="1" gridLinesSet="0"/>
  <pageMargins left="0.35433070866141736" right="0.31496062992125984" top="0.74803149606299213" bottom="0.74803149606299213" header="0.31496062992125984" footer="0.31496062992125984"/>
  <pageSetup paperSize="9" scale="70" fitToWidth="0" fitToHeight="0" orientation="landscape" cellComments="asDisplayed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59999389629810485"/>
    <pageSetUpPr fitToPage="1"/>
  </sheetPr>
  <dimension ref="A1:Q55"/>
  <sheetViews>
    <sheetView zoomScale="84" zoomScaleNormal="84" workbookViewId="0">
      <pane ySplit="8" topLeftCell="A43" activePane="bottomLeft" state="frozen"/>
      <selection activeCell="J49" sqref="J49"/>
      <selection pane="bottomLeft" activeCell="H29" sqref="H29"/>
    </sheetView>
  </sheetViews>
  <sheetFormatPr defaultColWidth="9.140625" defaultRowHeight="15"/>
  <cols>
    <col min="1" max="1" width="7.140625" style="67" customWidth="1"/>
    <col min="2" max="2" width="35" style="68" customWidth="1"/>
    <col min="3" max="3" width="9.7109375" style="68" customWidth="1"/>
    <col min="4" max="4" width="8.85546875" style="67" customWidth="1"/>
    <col min="5" max="7" width="9.42578125" style="67" customWidth="1"/>
    <col min="8" max="8" width="13.7109375" style="67" customWidth="1"/>
    <col min="9" max="9" width="13.42578125" style="67" customWidth="1"/>
    <col min="10" max="10" width="36.42578125" style="67" customWidth="1"/>
    <col min="11" max="11" width="34.42578125" style="67" customWidth="1"/>
    <col min="12" max="12" width="12.85546875" style="67" customWidth="1"/>
    <col min="13" max="13" width="10" style="67" customWidth="1"/>
    <col min="14" max="14" width="10" style="69" customWidth="1"/>
    <col min="15" max="17" width="9.140625" style="44"/>
    <col min="18" max="16384" width="9.140625" style="48"/>
  </cols>
  <sheetData>
    <row r="1" spans="1:17" ht="18.75">
      <c r="A1" s="70"/>
      <c r="B1" s="71"/>
      <c r="C1" s="72"/>
      <c r="D1" s="70"/>
      <c r="E1" s="73"/>
      <c r="F1" s="73"/>
      <c r="G1" s="73"/>
      <c r="H1" s="74"/>
      <c r="I1" s="74"/>
      <c r="J1" s="73"/>
      <c r="K1" s="74"/>
      <c r="L1" s="74"/>
      <c r="M1" s="300" t="s">
        <v>292</v>
      </c>
      <c r="N1" s="300"/>
    </row>
    <row r="2" spans="1:17" ht="7.5" customHeight="1">
      <c r="A2" s="70"/>
      <c r="B2" s="71"/>
      <c r="C2" s="72"/>
      <c r="D2" s="70"/>
      <c r="E2" s="73"/>
      <c r="F2" s="73"/>
      <c r="G2" s="73"/>
      <c r="H2" s="73"/>
      <c r="I2" s="73"/>
      <c r="J2" s="73"/>
      <c r="K2" s="73"/>
      <c r="L2" s="73"/>
      <c r="M2" s="73"/>
      <c r="N2" s="70"/>
    </row>
    <row r="3" spans="1:17" ht="11.25" customHeight="1">
      <c r="A3" s="301" t="s">
        <v>293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</row>
    <row r="4" spans="1:17" ht="11.25" customHeight="1">
      <c r="A4" s="75"/>
      <c r="B4" s="76"/>
      <c r="C4" s="142"/>
      <c r="D4" s="75"/>
      <c r="E4" s="74"/>
      <c r="F4" s="74"/>
      <c r="G4" s="74"/>
      <c r="H4" s="74"/>
      <c r="I4" s="74"/>
      <c r="J4" s="74"/>
      <c r="K4" s="74"/>
      <c r="L4" s="74"/>
      <c r="M4" s="74"/>
      <c r="N4" s="75"/>
    </row>
    <row r="5" spans="1:17">
      <c r="A5" s="299" t="s">
        <v>269</v>
      </c>
      <c r="B5" s="299" t="s">
        <v>294</v>
      </c>
      <c r="C5" s="299" t="s">
        <v>295</v>
      </c>
      <c r="D5" s="299" t="s">
        <v>296</v>
      </c>
      <c r="E5" s="299" t="s">
        <v>297</v>
      </c>
      <c r="F5" s="299"/>
      <c r="G5" s="299"/>
      <c r="H5" s="292" t="s">
        <v>298</v>
      </c>
      <c r="I5" s="292" t="s">
        <v>299</v>
      </c>
      <c r="J5" s="292" t="s">
        <v>300</v>
      </c>
      <c r="K5" s="292" t="s">
        <v>301</v>
      </c>
      <c r="L5" s="289" t="s">
        <v>302</v>
      </c>
      <c r="M5" s="292" t="s">
        <v>303</v>
      </c>
      <c r="N5" s="292" t="s">
        <v>304</v>
      </c>
    </row>
    <row r="6" spans="1:17">
      <c r="A6" s="299"/>
      <c r="B6" s="299"/>
      <c r="C6" s="299"/>
      <c r="D6" s="299"/>
      <c r="E6" s="143" t="s">
        <v>305</v>
      </c>
      <c r="F6" s="292" t="s">
        <v>306</v>
      </c>
      <c r="G6" s="292"/>
      <c r="H6" s="292"/>
      <c r="I6" s="292"/>
      <c r="J6" s="292"/>
      <c r="K6" s="292"/>
      <c r="L6" s="290"/>
      <c r="M6" s="292"/>
      <c r="N6" s="292"/>
    </row>
    <row r="7" spans="1:17" ht="81" customHeight="1">
      <c r="A7" s="299"/>
      <c r="B7" s="299"/>
      <c r="C7" s="299"/>
      <c r="D7" s="299"/>
      <c r="E7" s="143" t="s">
        <v>307</v>
      </c>
      <c r="F7" s="143" t="s">
        <v>308</v>
      </c>
      <c r="G7" s="143" t="s">
        <v>307</v>
      </c>
      <c r="H7" s="292"/>
      <c r="I7" s="292"/>
      <c r="J7" s="292"/>
      <c r="K7" s="292"/>
      <c r="L7" s="291"/>
      <c r="M7" s="292"/>
      <c r="N7" s="292"/>
    </row>
    <row r="8" spans="1:17" s="66" customFormat="1" ht="57" customHeight="1">
      <c r="A8" s="143"/>
      <c r="B8" s="295" t="s">
        <v>309</v>
      </c>
      <c r="C8" s="293"/>
      <c r="D8" s="293"/>
      <c r="E8" s="293"/>
      <c r="F8" s="293"/>
      <c r="G8" s="293"/>
      <c r="H8" s="143" t="s">
        <v>310</v>
      </c>
      <c r="I8" s="143" t="s">
        <v>310</v>
      </c>
      <c r="J8" s="144"/>
      <c r="K8" s="144"/>
      <c r="L8" s="144"/>
      <c r="M8" s="77">
        <f>AVERAGE(M9:M13,M15:M27,M29:M32,M34:M41,M43:M52)</f>
        <v>95.829719560878246</v>
      </c>
      <c r="N8" s="77">
        <f>AVERAGE(N9:N13,N15:N27,N29:N32,N34:N41,N43:N52)</f>
        <v>93.618166141850352</v>
      </c>
      <c r="O8" s="78"/>
      <c r="P8" s="78"/>
      <c r="Q8" s="78"/>
    </row>
    <row r="9" spans="1:17" s="66" customFormat="1" ht="228.75" customHeight="1">
      <c r="A9" s="143" t="s">
        <v>311</v>
      </c>
      <c r="B9" s="144" t="s">
        <v>312</v>
      </c>
      <c r="C9" s="143" t="s">
        <v>313</v>
      </c>
      <c r="D9" s="79" t="s">
        <v>314</v>
      </c>
      <c r="E9" s="144">
        <v>102.6</v>
      </c>
      <c r="F9" s="144">
        <v>100.2</v>
      </c>
      <c r="G9" s="144">
        <v>95.8</v>
      </c>
      <c r="H9" s="80">
        <f>G9/F9*100%</f>
        <v>0.95608782435129736</v>
      </c>
      <c r="I9" s="81">
        <f>G9/E9*100%</f>
        <v>0.93372319688109162</v>
      </c>
      <c r="J9" s="144" t="s">
        <v>315</v>
      </c>
      <c r="K9" s="162" t="s">
        <v>484</v>
      </c>
      <c r="L9" s="144" t="s">
        <v>166</v>
      </c>
      <c r="M9" s="82">
        <f>H9*100</f>
        <v>95.60878243512974</v>
      </c>
      <c r="N9" s="82">
        <f>I9*100</f>
        <v>93.372319688109158</v>
      </c>
      <c r="O9" s="78"/>
      <c r="P9" s="78"/>
      <c r="Q9" s="78"/>
    </row>
    <row r="10" spans="1:17" s="66" customFormat="1" ht="165">
      <c r="A10" s="143" t="s">
        <v>316</v>
      </c>
      <c r="B10" s="144" t="s">
        <v>317</v>
      </c>
      <c r="C10" s="143" t="s">
        <v>313</v>
      </c>
      <c r="D10" s="79" t="s">
        <v>314</v>
      </c>
      <c r="E10" s="144">
        <v>50</v>
      </c>
      <c r="F10" s="144">
        <v>50</v>
      </c>
      <c r="G10" s="144">
        <v>43</v>
      </c>
      <c r="H10" s="80">
        <f>G10/F10*100%</f>
        <v>0.86</v>
      </c>
      <c r="I10" s="81">
        <f>G10/E10*100%</f>
        <v>0.86</v>
      </c>
      <c r="J10" s="144" t="s">
        <v>318</v>
      </c>
      <c r="K10" s="162" t="s">
        <v>489</v>
      </c>
      <c r="L10" s="161" t="s">
        <v>488</v>
      </c>
      <c r="M10" s="82">
        <f>H10*100</f>
        <v>86</v>
      </c>
      <c r="N10" s="82">
        <f>I10*100</f>
        <v>86</v>
      </c>
      <c r="O10" s="78"/>
      <c r="P10" s="78"/>
      <c r="Q10" s="78"/>
    </row>
    <row r="11" spans="1:17" s="66" customFormat="1" ht="75">
      <c r="A11" s="143" t="s">
        <v>319</v>
      </c>
      <c r="B11" s="144" t="s">
        <v>320</v>
      </c>
      <c r="C11" s="143" t="s">
        <v>321</v>
      </c>
      <c r="D11" s="79" t="s">
        <v>322</v>
      </c>
      <c r="E11" s="143">
        <v>0</v>
      </c>
      <c r="F11" s="143">
        <v>0</v>
      </c>
      <c r="G11" s="143">
        <v>0</v>
      </c>
      <c r="H11" s="143">
        <v>100</v>
      </c>
      <c r="I11" s="143">
        <v>100</v>
      </c>
      <c r="J11" s="138" t="s">
        <v>323</v>
      </c>
      <c r="K11" s="138" t="s">
        <v>323</v>
      </c>
      <c r="L11" s="144" t="s">
        <v>324</v>
      </c>
      <c r="M11" s="82">
        <f>H11</f>
        <v>100</v>
      </c>
      <c r="N11" s="82">
        <v>100</v>
      </c>
      <c r="O11" s="78"/>
      <c r="P11" s="78"/>
      <c r="Q11" s="78"/>
    </row>
    <row r="12" spans="1:17" s="83" customFormat="1" ht="90">
      <c r="A12" s="84" t="s">
        <v>325</v>
      </c>
      <c r="B12" s="85" t="s">
        <v>326</v>
      </c>
      <c r="C12" s="86" t="s">
        <v>327</v>
      </c>
      <c r="D12" s="87" t="s">
        <v>314</v>
      </c>
      <c r="E12" s="88">
        <v>13.1</v>
      </c>
      <c r="F12" s="88">
        <v>12.6</v>
      </c>
      <c r="G12" s="88">
        <v>14.5</v>
      </c>
      <c r="H12" s="89">
        <f>G12/F12</f>
        <v>1.1507936507936509</v>
      </c>
      <c r="I12" s="89">
        <f t="shared" ref="I12:I13" si="0">G12/E12</f>
        <v>1.1068702290076335</v>
      </c>
      <c r="J12" s="90" t="s">
        <v>328</v>
      </c>
      <c r="K12" s="90"/>
      <c r="L12" s="86" t="s">
        <v>166</v>
      </c>
      <c r="M12" s="91">
        <v>100</v>
      </c>
      <c r="N12" s="91">
        <v>110.69</v>
      </c>
    </row>
    <row r="13" spans="1:17" s="83" customFormat="1" ht="120">
      <c r="A13" s="84" t="s">
        <v>329</v>
      </c>
      <c r="B13" s="85" t="s">
        <v>330</v>
      </c>
      <c r="C13" s="86" t="s">
        <v>327</v>
      </c>
      <c r="D13" s="87" t="s">
        <v>314</v>
      </c>
      <c r="E13" s="88">
        <v>21.29</v>
      </c>
      <c r="F13" s="88">
        <v>16.899999999999999</v>
      </c>
      <c r="G13" s="88">
        <v>33.82</v>
      </c>
      <c r="H13" s="89">
        <f t="shared" ref="H13" si="1">G13/F13</f>
        <v>2.0011834319526631</v>
      </c>
      <c r="I13" s="89">
        <f t="shared" si="0"/>
        <v>1.5885392202912165</v>
      </c>
      <c r="J13" s="90" t="s">
        <v>331</v>
      </c>
      <c r="K13" s="90"/>
      <c r="L13" s="86" t="s">
        <v>166</v>
      </c>
      <c r="M13" s="91">
        <v>100</v>
      </c>
      <c r="N13" s="91">
        <v>125</v>
      </c>
    </row>
    <row r="14" spans="1:17">
      <c r="A14" s="143">
        <v>1</v>
      </c>
      <c r="B14" s="92" t="s">
        <v>332</v>
      </c>
      <c r="C14" s="92"/>
      <c r="D14" s="92"/>
      <c r="E14" s="144"/>
      <c r="F14" s="144"/>
      <c r="G14" s="144"/>
      <c r="H14" s="143" t="s">
        <v>310</v>
      </c>
      <c r="I14" s="143" t="s">
        <v>310</v>
      </c>
      <c r="J14" s="144"/>
      <c r="K14" s="144"/>
      <c r="L14" s="144"/>
      <c r="M14" s="77">
        <f>AVERAGE(M15:M27)</f>
        <v>95.42923076923077</v>
      </c>
      <c r="N14" s="77">
        <f>AVERAGE(N15:N27)</f>
        <v>86.321000000000012</v>
      </c>
    </row>
    <row r="15" spans="1:17" ht="116.25" customHeight="1">
      <c r="A15" s="93" t="s">
        <v>24</v>
      </c>
      <c r="B15" s="144" t="s">
        <v>333</v>
      </c>
      <c r="C15" s="144" t="s">
        <v>334</v>
      </c>
      <c r="D15" s="79" t="s">
        <v>314</v>
      </c>
      <c r="E15" s="94">
        <v>30638</v>
      </c>
      <c r="F15" s="144">
        <v>31700</v>
      </c>
      <c r="G15" s="94">
        <v>35812.660000000003</v>
      </c>
      <c r="H15" s="95">
        <f t="shared" ref="H15:H17" si="2">G15/F15*100%</f>
        <v>1.1297369085173503</v>
      </c>
      <c r="I15" s="95">
        <f t="shared" ref="I15:I32" si="3">G15/E15*100%</f>
        <v>1.1688967948299498</v>
      </c>
      <c r="J15" s="144" t="s">
        <v>335</v>
      </c>
      <c r="K15" s="144"/>
      <c r="L15" s="144" t="s">
        <v>166</v>
      </c>
      <c r="M15" s="144">
        <v>100</v>
      </c>
      <c r="N15" s="143">
        <v>116.9</v>
      </c>
    </row>
    <row r="16" spans="1:17" ht="72.75" customHeight="1">
      <c r="A16" s="93" t="s">
        <v>34</v>
      </c>
      <c r="B16" s="133" t="s">
        <v>336</v>
      </c>
      <c r="C16" s="145" t="s">
        <v>313</v>
      </c>
      <c r="D16" s="79" t="s">
        <v>314</v>
      </c>
      <c r="E16" s="144">
        <v>95.4</v>
      </c>
      <c r="F16" s="144">
        <v>100</v>
      </c>
      <c r="G16" s="144">
        <v>99.3</v>
      </c>
      <c r="H16" s="95">
        <f t="shared" si="2"/>
        <v>0.99299999999999999</v>
      </c>
      <c r="I16" s="95">
        <f t="shared" si="3"/>
        <v>1.040880503144654</v>
      </c>
      <c r="J16" s="144" t="s">
        <v>337</v>
      </c>
      <c r="K16" s="144"/>
      <c r="L16" s="144" t="s">
        <v>166</v>
      </c>
      <c r="M16" s="144">
        <v>99.3</v>
      </c>
      <c r="N16" s="143">
        <v>104.1</v>
      </c>
    </row>
    <row r="17" spans="1:14" ht="196.5" customHeight="1">
      <c r="A17" s="93" t="s">
        <v>42</v>
      </c>
      <c r="B17" s="144" t="s">
        <v>338</v>
      </c>
      <c r="C17" s="145" t="s">
        <v>313</v>
      </c>
      <c r="D17" s="79" t="s">
        <v>314</v>
      </c>
      <c r="E17" s="144">
        <v>0.53</v>
      </c>
      <c r="F17" s="144">
        <v>0.3</v>
      </c>
      <c r="G17" s="136">
        <v>0.3</v>
      </c>
      <c r="H17" s="95">
        <f t="shared" si="2"/>
        <v>1</v>
      </c>
      <c r="I17" s="95">
        <f t="shared" si="3"/>
        <v>0.56603773584905659</v>
      </c>
      <c r="J17" s="144" t="s">
        <v>470</v>
      </c>
      <c r="K17" s="162" t="s">
        <v>484</v>
      </c>
      <c r="L17" s="144" t="s">
        <v>166</v>
      </c>
      <c r="M17" s="143">
        <v>100</v>
      </c>
      <c r="N17" s="157">
        <v>56.6</v>
      </c>
    </row>
    <row r="18" spans="1:14" ht="60">
      <c r="A18" s="93" t="s">
        <v>64</v>
      </c>
      <c r="B18" s="164" t="s">
        <v>339</v>
      </c>
      <c r="C18" s="145" t="s">
        <v>313</v>
      </c>
      <c r="D18" s="79" t="s">
        <v>322</v>
      </c>
      <c r="E18" s="144">
        <v>53.59</v>
      </c>
      <c r="F18" s="144">
        <v>53.2</v>
      </c>
      <c r="G18" s="144">
        <v>52.9</v>
      </c>
      <c r="H18" s="80">
        <f>F18/G18*100%</f>
        <v>1.005671077504726</v>
      </c>
      <c r="I18" s="95">
        <v>1.0129999999999999</v>
      </c>
      <c r="J18" s="144"/>
      <c r="K18" s="144"/>
      <c r="L18" s="144" t="s">
        <v>166</v>
      </c>
      <c r="M18" s="144">
        <v>100</v>
      </c>
      <c r="N18" s="143">
        <v>101.3</v>
      </c>
    </row>
    <row r="19" spans="1:14" ht="60">
      <c r="A19" s="93" t="s">
        <v>79</v>
      </c>
      <c r="B19" s="133" t="s">
        <v>340</v>
      </c>
      <c r="C19" s="145" t="s">
        <v>341</v>
      </c>
      <c r="D19" s="79" t="s">
        <v>314</v>
      </c>
      <c r="E19" s="96">
        <v>2.19</v>
      </c>
      <c r="F19" s="144">
        <v>2.09</v>
      </c>
      <c r="G19" s="96">
        <v>2.2000000000000002</v>
      </c>
      <c r="H19" s="95">
        <f t="shared" ref="H19:H32" si="4">G19/F19*100%</f>
        <v>1.0526315789473686</v>
      </c>
      <c r="I19" s="95">
        <f t="shared" si="3"/>
        <v>1.0045662100456623</v>
      </c>
      <c r="J19" s="133" t="s">
        <v>476</v>
      </c>
      <c r="K19" s="144"/>
      <c r="L19" s="144" t="s">
        <v>166</v>
      </c>
      <c r="M19" s="144">
        <v>100</v>
      </c>
      <c r="N19" s="143">
        <v>100.5</v>
      </c>
    </row>
    <row r="20" spans="1:14" ht="234.75" customHeight="1">
      <c r="A20" s="93" t="s">
        <v>342</v>
      </c>
      <c r="B20" s="133" t="s">
        <v>343</v>
      </c>
      <c r="C20" s="145" t="s">
        <v>341</v>
      </c>
      <c r="D20" s="79" t="s">
        <v>314</v>
      </c>
      <c r="E20" s="144">
        <v>18.79</v>
      </c>
      <c r="F20" s="144">
        <v>19.100000000000001</v>
      </c>
      <c r="G20" s="144">
        <v>17.635000000000002</v>
      </c>
      <c r="H20" s="80">
        <f t="shared" si="4"/>
        <v>0.92329842931937178</v>
      </c>
      <c r="I20" s="95">
        <f t="shared" si="3"/>
        <v>0.93853113358169249</v>
      </c>
      <c r="J20" s="144" t="s">
        <v>478</v>
      </c>
      <c r="K20" s="162" t="s">
        <v>484</v>
      </c>
      <c r="L20" s="144" t="s">
        <v>166</v>
      </c>
      <c r="M20" s="144">
        <v>92.33</v>
      </c>
      <c r="N20" s="143">
        <v>93.9</v>
      </c>
    </row>
    <row r="21" spans="1:14" ht="285">
      <c r="A21" s="93" t="s">
        <v>344</v>
      </c>
      <c r="B21" s="133" t="s">
        <v>345</v>
      </c>
      <c r="C21" s="145" t="s">
        <v>346</v>
      </c>
      <c r="D21" s="97" t="s">
        <v>347</v>
      </c>
      <c r="E21" s="98">
        <v>2.4049999999999998</v>
      </c>
      <c r="F21" s="144">
        <v>2.5</v>
      </c>
      <c r="G21" s="135">
        <v>1.82</v>
      </c>
      <c r="H21" s="80">
        <f t="shared" si="4"/>
        <v>0.72799999999999998</v>
      </c>
      <c r="I21" s="95">
        <f t="shared" si="3"/>
        <v>0.7567567567567568</v>
      </c>
      <c r="J21" s="162" t="s">
        <v>485</v>
      </c>
      <c r="K21" s="144" t="s">
        <v>348</v>
      </c>
      <c r="L21" s="144" t="s">
        <v>166</v>
      </c>
      <c r="M21" s="144">
        <v>72.8</v>
      </c>
      <c r="N21" s="143" t="s">
        <v>310</v>
      </c>
    </row>
    <row r="22" spans="1:14" ht="60">
      <c r="A22" s="93" t="s">
        <v>349</v>
      </c>
      <c r="B22" s="144" t="s">
        <v>350</v>
      </c>
      <c r="C22" s="145" t="s">
        <v>346</v>
      </c>
      <c r="D22" s="97" t="s">
        <v>347</v>
      </c>
      <c r="E22" s="144">
        <v>6.3</v>
      </c>
      <c r="F22" s="144">
        <v>6.3</v>
      </c>
      <c r="G22" s="98">
        <v>6.3860000000000001</v>
      </c>
      <c r="H22" s="95">
        <f t="shared" si="4"/>
        <v>1.0136507936507937</v>
      </c>
      <c r="I22" s="95">
        <f t="shared" si="3"/>
        <v>1.0136507936507937</v>
      </c>
      <c r="J22" s="144" t="s">
        <v>351</v>
      </c>
      <c r="K22" s="144"/>
      <c r="L22" s="144" t="s">
        <v>166</v>
      </c>
      <c r="M22" s="144">
        <v>100</v>
      </c>
      <c r="N22" s="143"/>
    </row>
    <row r="23" spans="1:14" ht="105">
      <c r="A23" s="93" t="s">
        <v>352</v>
      </c>
      <c r="B23" s="144" t="s">
        <v>353</v>
      </c>
      <c r="C23" s="145" t="s">
        <v>354</v>
      </c>
      <c r="D23" s="79" t="s">
        <v>314</v>
      </c>
      <c r="E23" s="144">
        <v>54.4</v>
      </c>
      <c r="F23" s="144">
        <v>52.5</v>
      </c>
      <c r="G23" s="144">
        <v>54.527000000000001</v>
      </c>
      <c r="H23" s="80">
        <f t="shared" si="4"/>
        <v>1.0386095238095239</v>
      </c>
      <c r="I23" s="95">
        <f t="shared" si="3"/>
        <v>1.0023345588235295</v>
      </c>
      <c r="J23" s="133" t="s">
        <v>475</v>
      </c>
      <c r="K23" s="144"/>
      <c r="L23" s="144" t="s">
        <v>166</v>
      </c>
      <c r="M23" s="143">
        <v>100</v>
      </c>
      <c r="N23" s="143">
        <v>100.2</v>
      </c>
    </row>
    <row r="24" spans="1:14" ht="180">
      <c r="A24" s="93" t="s">
        <v>355</v>
      </c>
      <c r="B24" s="133" t="s">
        <v>356</v>
      </c>
      <c r="C24" s="145" t="s">
        <v>354</v>
      </c>
      <c r="D24" s="79" t="s">
        <v>314</v>
      </c>
      <c r="E24" s="144">
        <v>4.5999999999999996</v>
      </c>
      <c r="F24" s="144">
        <v>4.5</v>
      </c>
      <c r="G24" s="144">
        <v>4.05</v>
      </c>
      <c r="H24" s="80">
        <f t="shared" si="4"/>
        <v>0.89999999999999991</v>
      </c>
      <c r="I24" s="95">
        <f t="shared" si="3"/>
        <v>0.88043478260869568</v>
      </c>
      <c r="J24" s="162" t="s">
        <v>487</v>
      </c>
      <c r="K24" s="162" t="s">
        <v>486</v>
      </c>
      <c r="L24" s="144" t="s">
        <v>166</v>
      </c>
      <c r="M24" s="144">
        <v>90.44</v>
      </c>
      <c r="N24" s="143">
        <v>88.5</v>
      </c>
    </row>
    <row r="25" spans="1:14" ht="140.25" customHeight="1">
      <c r="A25" s="93" t="s">
        <v>357</v>
      </c>
      <c r="B25" s="133" t="s">
        <v>358</v>
      </c>
      <c r="C25" s="145" t="s">
        <v>359</v>
      </c>
      <c r="D25" s="79" t="s">
        <v>314</v>
      </c>
      <c r="E25" s="144">
        <v>7</v>
      </c>
      <c r="F25" s="144">
        <v>7</v>
      </c>
      <c r="G25" s="144">
        <v>6</v>
      </c>
      <c r="H25" s="80">
        <f t="shared" si="4"/>
        <v>0.8571428571428571</v>
      </c>
      <c r="I25" s="80">
        <f t="shared" si="3"/>
        <v>0.8571428571428571</v>
      </c>
      <c r="J25" s="133" t="s">
        <v>360</v>
      </c>
      <c r="K25" s="144" t="s">
        <v>361</v>
      </c>
      <c r="L25" s="144" t="s">
        <v>166</v>
      </c>
      <c r="M25" s="144">
        <v>85.71</v>
      </c>
      <c r="N25" s="143">
        <v>85.71</v>
      </c>
    </row>
    <row r="26" spans="1:14" s="44" customFormat="1" ht="135">
      <c r="A26" s="93" t="s">
        <v>362</v>
      </c>
      <c r="B26" s="133" t="s">
        <v>363</v>
      </c>
      <c r="C26" s="145" t="s">
        <v>313</v>
      </c>
      <c r="D26" s="79" t="s">
        <v>314</v>
      </c>
      <c r="E26" s="143">
        <v>69.62</v>
      </c>
      <c r="F26" s="144">
        <v>10</v>
      </c>
      <c r="G26" s="143">
        <v>10.78</v>
      </c>
      <c r="H26" s="80">
        <f t="shared" si="4"/>
        <v>1.0779999999999998</v>
      </c>
      <c r="I26" s="95">
        <f t="shared" si="3"/>
        <v>0.15484056305659291</v>
      </c>
      <c r="J26" s="144" t="s">
        <v>364</v>
      </c>
      <c r="K26" s="144" t="s">
        <v>365</v>
      </c>
      <c r="L26" s="144" t="s">
        <v>166</v>
      </c>
      <c r="M26" s="144">
        <v>100</v>
      </c>
      <c r="N26" s="143">
        <v>15.5</v>
      </c>
    </row>
    <row r="27" spans="1:14" s="44" customFormat="1" ht="150">
      <c r="A27" s="93" t="s">
        <v>366</v>
      </c>
      <c r="B27" s="133" t="s">
        <v>367</v>
      </c>
      <c r="C27" s="145" t="s">
        <v>359</v>
      </c>
      <c r="D27" s="97" t="s">
        <v>347</v>
      </c>
      <c r="E27" s="143" t="s">
        <v>368</v>
      </c>
      <c r="F27" s="143">
        <v>6</v>
      </c>
      <c r="G27" s="143">
        <v>6</v>
      </c>
      <c r="H27" s="80">
        <f t="shared" si="4"/>
        <v>1</v>
      </c>
      <c r="I27" s="158" t="s">
        <v>310</v>
      </c>
      <c r="J27" s="144"/>
      <c r="K27" s="144"/>
      <c r="L27" s="144" t="s">
        <v>166</v>
      </c>
      <c r="M27" s="144">
        <v>100</v>
      </c>
      <c r="N27" s="143" t="s">
        <v>310</v>
      </c>
    </row>
    <row r="28" spans="1:14">
      <c r="A28" s="143">
        <v>2</v>
      </c>
      <c r="B28" s="293" t="s">
        <v>369</v>
      </c>
      <c r="C28" s="294"/>
      <c r="D28" s="294"/>
      <c r="E28" s="294"/>
      <c r="F28" s="294"/>
      <c r="G28" s="294"/>
      <c r="H28" s="143" t="s">
        <v>310</v>
      </c>
      <c r="I28" s="143" t="s">
        <v>310</v>
      </c>
      <c r="J28" s="144"/>
      <c r="K28" s="144"/>
      <c r="L28" s="144"/>
      <c r="M28" s="99">
        <f>AVERAGE(M29:M32)</f>
        <v>100</v>
      </c>
      <c r="N28" s="99">
        <f>AVERAGE(N29:N32)</f>
        <v>100</v>
      </c>
    </row>
    <row r="29" spans="1:14" ht="136.5" customHeight="1">
      <c r="A29" s="143" t="s">
        <v>93</v>
      </c>
      <c r="B29" s="144" t="s">
        <v>370</v>
      </c>
      <c r="C29" s="143" t="s">
        <v>371</v>
      </c>
      <c r="D29" s="97" t="s">
        <v>347</v>
      </c>
      <c r="E29" s="143">
        <v>518.6</v>
      </c>
      <c r="F29" s="143">
        <v>202</v>
      </c>
      <c r="G29" s="143">
        <v>580.9</v>
      </c>
      <c r="H29" s="81">
        <f t="shared" si="4"/>
        <v>2.8757425742574254</v>
      </c>
      <c r="I29" s="81">
        <f t="shared" si="3"/>
        <v>1.1201311222522174</v>
      </c>
      <c r="J29" s="144" t="s">
        <v>372</v>
      </c>
      <c r="K29" s="144"/>
      <c r="L29" s="144" t="s">
        <v>166</v>
      </c>
      <c r="M29" s="143">
        <v>100</v>
      </c>
      <c r="N29" s="143" t="s">
        <v>310</v>
      </c>
    </row>
    <row r="30" spans="1:14" ht="105">
      <c r="A30" s="143" t="s">
        <v>373</v>
      </c>
      <c r="B30" s="144" t="s">
        <v>374</v>
      </c>
      <c r="C30" s="143" t="s">
        <v>371</v>
      </c>
      <c r="D30" s="97" t="s">
        <v>347</v>
      </c>
      <c r="E30" s="143">
        <v>280.89999999999998</v>
      </c>
      <c r="F30" s="143">
        <v>142</v>
      </c>
      <c r="G30" s="143">
        <v>345.1</v>
      </c>
      <c r="H30" s="81">
        <f t="shared" si="4"/>
        <v>2.4302816901408453</v>
      </c>
      <c r="I30" s="81">
        <f t="shared" si="3"/>
        <v>1.228551085795657</v>
      </c>
      <c r="J30" s="144" t="s">
        <v>375</v>
      </c>
      <c r="K30" s="144"/>
      <c r="L30" s="144" t="s">
        <v>166</v>
      </c>
      <c r="M30" s="143">
        <v>100</v>
      </c>
      <c r="N30" s="143" t="s">
        <v>310</v>
      </c>
    </row>
    <row r="31" spans="1:14" ht="75">
      <c r="A31" s="143" t="s">
        <v>101</v>
      </c>
      <c r="B31" s="144" t="s">
        <v>376</v>
      </c>
      <c r="C31" s="143" t="s">
        <v>377</v>
      </c>
      <c r="D31" s="79" t="s">
        <v>314</v>
      </c>
      <c r="E31" s="143">
        <v>0.4</v>
      </c>
      <c r="F31" s="143">
        <v>0.4</v>
      </c>
      <c r="G31" s="143">
        <v>0.4</v>
      </c>
      <c r="H31" s="81">
        <f t="shared" si="4"/>
        <v>1</v>
      </c>
      <c r="I31" s="81">
        <f t="shared" si="3"/>
        <v>1</v>
      </c>
      <c r="J31" s="144"/>
      <c r="K31" s="144"/>
      <c r="L31" s="144" t="s">
        <v>166</v>
      </c>
      <c r="M31" s="143">
        <v>100</v>
      </c>
      <c r="N31" s="143">
        <v>100</v>
      </c>
    </row>
    <row r="32" spans="1:14" ht="45">
      <c r="A32" s="143" t="s">
        <v>378</v>
      </c>
      <c r="B32" s="144" t="s">
        <v>379</v>
      </c>
      <c r="C32" s="143" t="s">
        <v>321</v>
      </c>
      <c r="D32" s="79" t="s">
        <v>314</v>
      </c>
      <c r="E32" s="143">
        <v>2</v>
      </c>
      <c r="F32" s="143">
        <v>2</v>
      </c>
      <c r="G32" s="143">
        <v>2</v>
      </c>
      <c r="H32" s="81">
        <f t="shared" si="4"/>
        <v>1</v>
      </c>
      <c r="I32" s="81">
        <f t="shared" si="3"/>
        <v>1</v>
      </c>
      <c r="J32" s="144"/>
      <c r="K32" s="144"/>
      <c r="L32" s="144" t="s">
        <v>166</v>
      </c>
      <c r="M32" s="143">
        <v>100</v>
      </c>
      <c r="N32" s="143">
        <v>100</v>
      </c>
    </row>
    <row r="33" spans="1:17">
      <c r="A33" s="143">
        <v>3</v>
      </c>
      <c r="B33" s="293" t="s">
        <v>380</v>
      </c>
      <c r="C33" s="294"/>
      <c r="D33" s="294"/>
      <c r="E33" s="294"/>
      <c r="F33" s="294"/>
      <c r="G33" s="294"/>
      <c r="H33" s="143" t="s">
        <v>310</v>
      </c>
      <c r="I33" s="143" t="s">
        <v>310</v>
      </c>
      <c r="J33" s="144"/>
      <c r="K33" s="144"/>
      <c r="L33" s="144"/>
      <c r="M33" s="77">
        <f>AVERAGE(M34:M41)</f>
        <v>94.261250000000004</v>
      </c>
      <c r="N33" s="77">
        <f>AVERAGE(N34:N41)</f>
        <v>86.24</v>
      </c>
      <c r="O33" s="48"/>
      <c r="P33" s="48"/>
      <c r="Q33" s="48"/>
    </row>
    <row r="34" spans="1:17" ht="150">
      <c r="A34" s="143" t="s">
        <v>108</v>
      </c>
      <c r="B34" s="144" t="s">
        <v>381</v>
      </c>
      <c r="C34" s="143" t="s">
        <v>313</v>
      </c>
      <c r="D34" s="79" t="s">
        <v>314</v>
      </c>
      <c r="E34" s="143">
        <v>95</v>
      </c>
      <c r="F34" s="143">
        <v>93</v>
      </c>
      <c r="G34" s="143">
        <v>93</v>
      </c>
      <c r="H34" s="81">
        <f>G34/F34</f>
        <v>1</v>
      </c>
      <c r="I34" s="81">
        <f>G34/E34</f>
        <v>0.97894736842105268</v>
      </c>
      <c r="J34" s="143" t="s">
        <v>382</v>
      </c>
      <c r="K34" s="143" t="s">
        <v>383</v>
      </c>
      <c r="L34" s="144" t="s">
        <v>324</v>
      </c>
      <c r="M34" s="143">
        <v>100</v>
      </c>
      <c r="N34" s="143">
        <v>97.9</v>
      </c>
      <c r="O34" s="48"/>
      <c r="P34" s="48"/>
      <c r="Q34" s="48"/>
    </row>
    <row r="35" spans="1:17" ht="60">
      <c r="A35" s="143" t="s">
        <v>127</v>
      </c>
      <c r="B35" s="144" t="s">
        <v>384</v>
      </c>
      <c r="C35" s="143" t="s">
        <v>321</v>
      </c>
      <c r="D35" s="79" t="s">
        <v>322</v>
      </c>
      <c r="E35" s="143">
        <v>0</v>
      </c>
      <c r="F35" s="143">
        <v>0</v>
      </c>
      <c r="G35" s="143">
        <v>0</v>
      </c>
      <c r="H35" s="81">
        <v>1</v>
      </c>
      <c r="I35" s="81">
        <v>1</v>
      </c>
      <c r="J35" s="138" t="s">
        <v>310</v>
      </c>
      <c r="K35" s="138" t="s">
        <v>323</v>
      </c>
      <c r="L35" s="144" t="s">
        <v>324</v>
      </c>
      <c r="M35" s="143">
        <v>100</v>
      </c>
      <c r="N35" s="143">
        <v>100</v>
      </c>
      <c r="O35" s="48"/>
      <c r="P35" s="48"/>
      <c r="Q35" s="48"/>
    </row>
    <row r="36" spans="1:17" ht="150">
      <c r="A36" s="143" t="s">
        <v>144</v>
      </c>
      <c r="B36" s="144" t="s">
        <v>385</v>
      </c>
      <c r="C36" s="143" t="s">
        <v>313</v>
      </c>
      <c r="D36" s="79" t="s">
        <v>322</v>
      </c>
      <c r="E36" s="143">
        <v>0.02</v>
      </c>
      <c r="F36" s="143">
        <v>7.0000000000000007E-2</v>
      </c>
      <c r="G36" s="143">
        <v>0.06</v>
      </c>
      <c r="H36" s="81">
        <f>F36/G36</f>
        <v>1.1666666666666667</v>
      </c>
      <c r="I36" s="81">
        <f>E36/G36</f>
        <v>0.33333333333333337</v>
      </c>
      <c r="J36" s="143" t="s">
        <v>386</v>
      </c>
      <c r="K36" s="138" t="s">
        <v>323</v>
      </c>
      <c r="L36" s="144" t="s">
        <v>324</v>
      </c>
      <c r="M36" s="143">
        <v>100</v>
      </c>
      <c r="N36" s="143">
        <v>33.299999999999997</v>
      </c>
      <c r="O36" s="48"/>
      <c r="P36" s="48"/>
      <c r="Q36" s="48"/>
    </row>
    <row r="37" spans="1:17" ht="90">
      <c r="A37" s="143" t="s">
        <v>152</v>
      </c>
      <c r="B37" s="144" t="s">
        <v>387</v>
      </c>
      <c r="C37" s="143" t="s">
        <v>313</v>
      </c>
      <c r="D37" s="79" t="s">
        <v>322</v>
      </c>
      <c r="E37" s="143">
        <v>14.3</v>
      </c>
      <c r="F37" s="143">
        <v>60</v>
      </c>
      <c r="G37" s="143">
        <v>0</v>
      </c>
      <c r="H37" s="81">
        <v>1</v>
      </c>
      <c r="I37" s="81">
        <v>1</v>
      </c>
      <c r="J37" s="143" t="s">
        <v>388</v>
      </c>
      <c r="K37" s="138" t="s">
        <v>323</v>
      </c>
      <c r="L37" s="144" t="s">
        <v>324</v>
      </c>
      <c r="M37" s="143">
        <v>100</v>
      </c>
      <c r="N37" s="143">
        <v>100</v>
      </c>
      <c r="O37" s="48"/>
      <c r="P37" s="48"/>
      <c r="Q37" s="48"/>
    </row>
    <row r="38" spans="1:17" ht="75">
      <c r="A38" s="143" t="s">
        <v>389</v>
      </c>
      <c r="B38" s="144" t="s">
        <v>390</v>
      </c>
      <c r="C38" s="143" t="s">
        <v>313</v>
      </c>
      <c r="D38" s="79" t="s">
        <v>322</v>
      </c>
      <c r="E38" s="143">
        <v>5</v>
      </c>
      <c r="F38" s="143">
        <v>5</v>
      </c>
      <c r="G38" s="143">
        <v>5</v>
      </c>
      <c r="H38" s="81">
        <f>F38/G38</f>
        <v>1</v>
      </c>
      <c r="I38" s="81">
        <f>E38/G38</f>
        <v>1</v>
      </c>
      <c r="J38" s="143" t="s">
        <v>391</v>
      </c>
      <c r="K38" s="138" t="s">
        <v>323</v>
      </c>
      <c r="L38" s="144" t="s">
        <v>324</v>
      </c>
      <c r="M38" s="143">
        <v>100</v>
      </c>
      <c r="N38" s="143">
        <v>100</v>
      </c>
      <c r="O38" s="48"/>
      <c r="P38" s="48"/>
      <c r="Q38" s="48"/>
    </row>
    <row r="39" spans="1:17" ht="90">
      <c r="A39" s="143" t="s">
        <v>392</v>
      </c>
      <c r="B39" s="144" t="s">
        <v>393</v>
      </c>
      <c r="C39" s="143" t="s">
        <v>394</v>
      </c>
      <c r="D39" s="97" t="s">
        <v>347</v>
      </c>
      <c r="E39" s="143">
        <v>49.65</v>
      </c>
      <c r="F39" s="143">
        <v>44.17</v>
      </c>
      <c r="G39" s="143">
        <v>65.296999999999997</v>
      </c>
      <c r="H39" s="81">
        <f t="shared" ref="H39:H40" si="5">G39/F39</f>
        <v>1.4783110708625762</v>
      </c>
      <c r="I39" s="81">
        <f t="shared" ref="I39:I40" si="6">G39/E39</f>
        <v>1.3151460221550855</v>
      </c>
      <c r="J39" s="143" t="s">
        <v>395</v>
      </c>
      <c r="K39" s="138" t="s">
        <v>323</v>
      </c>
      <c r="L39" s="144" t="s">
        <v>324</v>
      </c>
      <c r="M39" s="143">
        <v>100</v>
      </c>
      <c r="N39" s="143" t="s">
        <v>310</v>
      </c>
      <c r="O39" s="48"/>
      <c r="P39" s="48"/>
      <c r="Q39" s="48"/>
    </row>
    <row r="40" spans="1:17" ht="100.5" customHeight="1">
      <c r="A40" s="143" t="s">
        <v>396</v>
      </c>
      <c r="B40" s="144" t="s">
        <v>397</v>
      </c>
      <c r="C40" s="143" t="s">
        <v>394</v>
      </c>
      <c r="D40" s="97" t="s">
        <v>347</v>
      </c>
      <c r="E40" s="143">
        <v>26.706</v>
      </c>
      <c r="F40" s="143">
        <v>22.027000000000001</v>
      </c>
      <c r="G40" s="143">
        <v>47.816000000000003</v>
      </c>
      <c r="H40" s="81">
        <f t="shared" si="5"/>
        <v>2.1707903936078448</v>
      </c>
      <c r="I40" s="81">
        <f t="shared" si="6"/>
        <v>1.7904590728675205</v>
      </c>
      <c r="J40" s="143" t="s">
        <v>395</v>
      </c>
      <c r="K40" s="138" t="s">
        <v>323</v>
      </c>
      <c r="L40" s="144" t="s">
        <v>324</v>
      </c>
      <c r="M40" s="143">
        <v>100</v>
      </c>
      <c r="N40" s="143" t="s">
        <v>310</v>
      </c>
      <c r="O40" s="48"/>
      <c r="P40" s="48"/>
      <c r="Q40" s="48"/>
    </row>
    <row r="41" spans="1:17" ht="221.25" customHeight="1">
      <c r="A41" s="143" t="s">
        <v>398</v>
      </c>
      <c r="B41" s="144" t="s">
        <v>399</v>
      </c>
      <c r="C41" s="143" t="s">
        <v>394</v>
      </c>
      <c r="D41" s="159" t="s">
        <v>347</v>
      </c>
      <c r="E41" s="143">
        <v>7.5679999999999996</v>
      </c>
      <c r="F41" s="143">
        <v>7.5259999999999998</v>
      </c>
      <c r="G41" s="160">
        <v>4.0709999999999997</v>
      </c>
      <c r="H41" s="158">
        <f>G41/F41*100%</f>
        <v>0.54092479404730265</v>
      </c>
      <c r="I41" s="81">
        <f>G41/E41*100%</f>
        <v>0.53792283298097254</v>
      </c>
      <c r="J41" s="163" t="s">
        <v>490</v>
      </c>
      <c r="K41" s="143" t="s">
        <v>471</v>
      </c>
      <c r="L41" s="144" t="s">
        <v>324</v>
      </c>
      <c r="M41" s="157">
        <v>54.09</v>
      </c>
      <c r="N41" s="160" t="s">
        <v>310</v>
      </c>
      <c r="O41" s="48"/>
      <c r="P41" s="48"/>
      <c r="Q41" s="48"/>
    </row>
    <row r="42" spans="1:17">
      <c r="A42" s="101">
        <v>4</v>
      </c>
      <c r="B42" s="296" t="s">
        <v>159</v>
      </c>
      <c r="C42" s="297"/>
      <c r="D42" s="297"/>
      <c r="E42" s="297"/>
      <c r="F42" s="297"/>
      <c r="G42" s="298"/>
      <c r="H42" s="101" t="s">
        <v>310</v>
      </c>
      <c r="I42" s="101" t="s">
        <v>310</v>
      </c>
      <c r="J42" s="102"/>
      <c r="K42" s="102"/>
      <c r="L42" s="102"/>
      <c r="M42" s="103">
        <f>AVERAGE(M43:M52)</f>
        <v>95.691000000000003</v>
      </c>
      <c r="N42" s="103">
        <f>AVERAGE(N43:N52)</f>
        <v>106.14999999999999</v>
      </c>
      <c r="O42" s="48"/>
      <c r="P42" s="48"/>
      <c r="Q42" s="48"/>
    </row>
    <row r="43" spans="1:17" s="104" customFormat="1" ht="105">
      <c r="A43" s="85" t="s">
        <v>400</v>
      </c>
      <c r="B43" s="85" t="s">
        <v>401</v>
      </c>
      <c r="C43" s="86" t="s">
        <v>402</v>
      </c>
      <c r="D43" s="87" t="s">
        <v>314</v>
      </c>
      <c r="E43" s="105">
        <v>13</v>
      </c>
      <c r="F43" s="105">
        <v>10</v>
      </c>
      <c r="G43" s="105">
        <v>19</v>
      </c>
      <c r="H43" s="106">
        <f t="shared" ref="H43:H52" si="7">G43/F43</f>
        <v>1.9</v>
      </c>
      <c r="I43" s="106">
        <f t="shared" ref="I43:I52" si="8">G43/E43</f>
        <v>1.4615384615384615</v>
      </c>
      <c r="J43" s="90" t="s">
        <v>403</v>
      </c>
      <c r="K43" s="90"/>
      <c r="L43" s="86" t="s">
        <v>166</v>
      </c>
      <c r="M43" s="107">
        <v>100</v>
      </c>
      <c r="N43" s="107"/>
    </row>
    <row r="44" spans="1:17" s="104" customFormat="1" ht="105">
      <c r="A44" s="85" t="s">
        <v>404</v>
      </c>
      <c r="B44" s="85" t="s">
        <v>405</v>
      </c>
      <c r="C44" s="86" t="s">
        <v>406</v>
      </c>
      <c r="D44" s="87" t="s">
        <v>314</v>
      </c>
      <c r="E44" s="88">
        <v>28.18</v>
      </c>
      <c r="F44" s="88">
        <v>55.9</v>
      </c>
      <c r="G44" s="88">
        <v>31.81</v>
      </c>
      <c r="H44" s="89">
        <f t="shared" si="7"/>
        <v>0.5690518783542039</v>
      </c>
      <c r="I44" s="106">
        <f t="shared" si="8"/>
        <v>1.1288147622427254</v>
      </c>
      <c r="J44" s="90" t="s">
        <v>477</v>
      </c>
      <c r="K44" s="90" t="s">
        <v>407</v>
      </c>
      <c r="L44" s="86" t="s">
        <v>166</v>
      </c>
      <c r="M44" s="107">
        <v>56.91</v>
      </c>
      <c r="N44" s="107"/>
    </row>
    <row r="45" spans="1:17" s="104" customFormat="1" ht="122.25" customHeight="1">
      <c r="A45" s="85" t="s">
        <v>408</v>
      </c>
      <c r="B45" s="85" t="s">
        <v>409</v>
      </c>
      <c r="C45" s="86" t="s">
        <v>410</v>
      </c>
      <c r="D45" s="87" t="s">
        <v>314</v>
      </c>
      <c r="E45" s="88">
        <v>820.13</v>
      </c>
      <c r="F45" s="88">
        <v>820</v>
      </c>
      <c r="G45" s="88">
        <v>983.149</v>
      </c>
      <c r="H45" s="106">
        <f t="shared" si="7"/>
        <v>1.1989621951219511</v>
      </c>
      <c r="I45" s="106">
        <f t="shared" si="8"/>
        <v>1.1987721458793119</v>
      </c>
      <c r="J45" s="90" t="s">
        <v>411</v>
      </c>
      <c r="K45" s="108"/>
      <c r="L45" s="86" t="s">
        <v>166</v>
      </c>
      <c r="M45" s="107">
        <v>100</v>
      </c>
      <c r="N45" s="107">
        <v>119.9</v>
      </c>
    </row>
    <row r="46" spans="1:17" s="104" customFormat="1" ht="60">
      <c r="A46" s="85" t="s">
        <v>412</v>
      </c>
      <c r="B46" s="85" t="s">
        <v>413</v>
      </c>
      <c r="C46" s="86" t="s">
        <v>402</v>
      </c>
      <c r="D46" s="87" t="s">
        <v>314</v>
      </c>
      <c r="E46" s="88">
        <v>3</v>
      </c>
      <c r="F46" s="88">
        <v>3</v>
      </c>
      <c r="G46" s="88">
        <v>3</v>
      </c>
      <c r="H46" s="106">
        <f t="shared" si="7"/>
        <v>1</v>
      </c>
      <c r="I46" s="106">
        <f t="shared" si="8"/>
        <v>1</v>
      </c>
      <c r="J46" s="90"/>
      <c r="K46" s="90"/>
      <c r="L46" s="86" t="s">
        <v>166</v>
      </c>
      <c r="M46" s="107">
        <v>100</v>
      </c>
      <c r="N46" s="107">
        <v>100</v>
      </c>
    </row>
    <row r="47" spans="1:17" s="104" customFormat="1" ht="45">
      <c r="A47" s="85" t="s">
        <v>414</v>
      </c>
      <c r="B47" s="85" t="s">
        <v>415</v>
      </c>
      <c r="C47" s="86" t="s">
        <v>402</v>
      </c>
      <c r="D47" s="87" t="s">
        <v>314</v>
      </c>
      <c r="E47" s="105">
        <v>21</v>
      </c>
      <c r="F47" s="105">
        <v>27</v>
      </c>
      <c r="G47" s="105">
        <v>27</v>
      </c>
      <c r="H47" s="106">
        <f t="shared" si="7"/>
        <v>1</v>
      </c>
      <c r="I47" s="106">
        <f t="shared" si="8"/>
        <v>1.2857142857142858</v>
      </c>
      <c r="J47" s="90"/>
      <c r="K47" s="90"/>
      <c r="L47" s="86" t="s">
        <v>166</v>
      </c>
      <c r="M47" s="107">
        <v>100</v>
      </c>
      <c r="N47" s="107"/>
    </row>
    <row r="48" spans="1:17" s="104" customFormat="1" ht="60">
      <c r="A48" s="85" t="s">
        <v>416</v>
      </c>
      <c r="B48" s="85" t="s">
        <v>417</v>
      </c>
      <c r="C48" s="86" t="s">
        <v>418</v>
      </c>
      <c r="D48" s="109" t="s">
        <v>347</v>
      </c>
      <c r="E48" s="88">
        <v>601</v>
      </c>
      <c r="F48" s="88">
        <v>561</v>
      </c>
      <c r="G48" s="88">
        <v>561</v>
      </c>
      <c r="H48" s="106">
        <f t="shared" si="7"/>
        <v>1</v>
      </c>
      <c r="I48" s="106">
        <f t="shared" si="8"/>
        <v>0.93344425956738764</v>
      </c>
      <c r="J48" s="90" t="s">
        <v>419</v>
      </c>
      <c r="K48" s="90"/>
      <c r="L48" s="86" t="s">
        <v>166</v>
      </c>
      <c r="M48" s="107">
        <v>100</v>
      </c>
      <c r="N48" s="107"/>
    </row>
    <row r="49" spans="1:14" s="104" customFormat="1" ht="120">
      <c r="A49" s="85" t="s">
        <v>420</v>
      </c>
      <c r="B49" s="85" t="s">
        <v>421</v>
      </c>
      <c r="C49" s="86" t="s">
        <v>327</v>
      </c>
      <c r="D49" s="109" t="s">
        <v>347</v>
      </c>
      <c r="E49" s="88">
        <v>10</v>
      </c>
      <c r="F49" s="88">
        <v>5</v>
      </c>
      <c r="G49" s="88">
        <v>10</v>
      </c>
      <c r="H49" s="106">
        <f t="shared" si="7"/>
        <v>2</v>
      </c>
      <c r="I49" s="106">
        <f t="shared" si="8"/>
        <v>1</v>
      </c>
      <c r="J49" s="90" t="s">
        <v>422</v>
      </c>
      <c r="K49" s="90"/>
      <c r="L49" s="86" t="s">
        <v>166</v>
      </c>
      <c r="M49" s="107">
        <v>100</v>
      </c>
      <c r="N49" s="107"/>
    </row>
    <row r="50" spans="1:14" s="104" customFormat="1" ht="135">
      <c r="A50" s="85" t="s">
        <v>423</v>
      </c>
      <c r="B50" s="85" t="s">
        <v>424</v>
      </c>
      <c r="C50" s="86" t="s">
        <v>327</v>
      </c>
      <c r="D50" s="109" t="s">
        <v>347</v>
      </c>
      <c r="E50" s="88">
        <v>7.52</v>
      </c>
      <c r="F50" s="88">
        <v>1</v>
      </c>
      <c r="G50" s="88">
        <v>10.36</v>
      </c>
      <c r="H50" s="106">
        <f t="shared" si="7"/>
        <v>10.36</v>
      </c>
      <c r="I50" s="106">
        <f t="shared" si="8"/>
        <v>1.3776595744680851</v>
      </c>
      <c r="J50" s="90" t="s">
        <v>425</v>
      </c>
      <c r="K50" s="90"/>
      <c r="L50" s="86" t="s">
        <v>166</v>
      </c>
      <c r="M50" s="107">
        <v>100</v>
      </c>
      <c r="N50" s="107"/>
    </row>
    <row r="51" spans="1:14" s="104" customFormat="1" ht="75">
      <c r="A51" s="85" t="s">
        <v>426</v>
      </c>
      <c r="B51" s="85" t="s">
        <v>427</v>
      </c>
      <c r="C51" s="86" t="s">
        <v>402</v>
      </c>
      <c r="D51" s="87" t="s">
        <v>314</v>
      </c>
      <c r="E51" s="105">
        <v>24</v>
      </c>
      <c r="F51" s="105">
        <v>24</v>
      </c>
      <c r="G51" s="105">
        <v>24</v>
      </c>
      <c r="H51" s="106">
        <f t="shared" si="7"/>
        <v>1</v>
      </c>
      <c r="I51" s="106">
        <f t="shared" si="8"/>
        <v>1</v>
      </c>
      <c r="J51" s="90"/>
      <c r="K51" s="90"/>
      <c r="L51" s="86" t="s">
        <v>166</v>
      </c>
      <c r="M51" s="107">
        <v>100</v>
      </c>
      <c r="N51" s="107">
        <v>100</v>
      </c>
    </row>
    <row r="52" spans="1:14" s="104" customFormat="1" ht="45">
      <c r="A52" s="85" t="s">
        <v>428</v>
      </c>
      <c r="B52" s="85" t="s">
        <v>429</v>
      </c>
      <c r="C52" s="86" t="s">
        <v>430</v>
      </c>
      <c r="D52" s="87" t="s">
        <v>314</v>
      </c>
      <c r="E52" s="88">
        <v>1136.0999999999999</v>
      </c>
      <c r="F52" s="88">
        <v>1080</v>
      </c>
      <c r="G52" s="88">
        <v>1188.96</v>
      </c>
      <c r="H52" s="106">
        <f t="shared" si="7"/>
        <v>1.100888888888889</v>
      </c>
      <c r="I52" s="106">
        <f t="shared" si="8"/>
        <v>1.0465275944019015</v>
      </c>
      <c r="J52" s="90" t="s">
        <v>431</v>
      </c>
      <c r="K52" s="90"/>
      <c r="L52" s="86" t="s">
        <v>166</v>
      </c>
      <c r="M52" s="107">
        <v>100</v>
      </c>
      <c r="N52" s="107">
        <v>104.7</v>
      </c>
    </row>
    <row r="53" spans="1:14">
      <c r="A53" s="288" t="s">
        <v>432</v>
      </c>
      <c r="B53" s="288"/>
      <c r="C53" s="288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</row>
    <row r="54" spans="1:14" ht="30" customHeight="1">
      <c r="A54" s="288" t="s">
        <v>433</v>
      </c>
      <c r="B54" s="288"/>
      <c r="C54" s="288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</row>
    <row r="55" spans="1:14">
      <c r="A55" s="288"/>
      <c r="B55" s="288"/>
      <c r="C55" s="288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</row>
  </sheetData>
  <mergeCells count="22">
    <mergeCell ref="M1:N1"/>
    <mergeCell ref="A53:N53"/>
    <mergeCell ref="A54:N54"/>
    <mergeCell ref="A3:N3"/>
    <mergeCell ref="D5:D7"/>
    <mergeCell ref="E5:G5"/>
    <mergeCell ref="H5:H7"/>
    <mergeCell ref="A55:N55"/>
    <mergeCell ref="L5:L7"/>
    <mergeCell ref="M5:M7"/>
    <mergeCell ref="N5:N7"/>
    <mergeCell ref="F6:G6"/>
    <mergeCell ref="B28:G28"/>
    <mergeCell ref="B8:G8"/>
    <mergeCell ref="B33:G33"/>
    <mergeCell ref="B42:G42"/>
    <mergeCell ref="A5:A7"/>
    <mergeCell ref="I5:I7"/>
    <mergeCell ref="J5:J7"/>
    <mergeCell ref="K5:K7"/>
    <mergeCell ref="B5:B7"/>
    <mergeCell ref="C5:C7"/>
  </mergeCells>
  <printOptions gridLines="1" gridLinesSet="0"/>
  <pageMargins left="0.55118110236220474" right="0.39370078740157477" top="0.74803149606299213" bottom="0.74803149606299213" header="0.51181102362204722" footer="0.31496062992125984"/>
  <pageSetup paperSize="9" scale="62" fitToWidth="0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59999389629810485"/>
    <pageSetUpPr fitToPage="1"/>
  </sheetPr>
  <dimension ref="A1:AC7"/>
  <sheetViews>
    <sheetView workbookViewId="0">
      <selection activeCell="D19" sqref="D19"/>
    </sheetView>
  </sheetViews>
  <sheetFormatPr defaultColWidth="8.85546875" defaultRowHeight="15"/>
  <cols>
    <col min="1" max="1" width="4.42578125" style="110" customWidth="1"/>
    <col min="2" max="2" width="20.85546875" style="110" customWidth="1"/>
    <col min="3" max="3" width="24.42578125" style="110" customWidth="1"/>
    <col min="4" max="4" width="14.7109375" style="110" customWidth="1"/>
    <col min="5" max="5" width="12.7109375" style="110" customWidth="1"/>
    <col min="6" max="6" width="15.7109375" style="110" customWidth="1"/>
    <col min="7" max="7" width="63.28515625" style="110" customWidth="1"/>
    <col min="8" max="21" width="8.85546875" style="110"/>
    <col min="22" max="29" width="8.85546875" style="100"/>
  </cols>
  <sheetData>
    <row r="1" spans="1:29" ht="15.75">
      <c r="E1" s="111"/>
      <c r="F1" s="111"/>
      <c r="G1" s="112" t="s">
        <v>434</v>
      </c>
    </row>
    <row r="3" spans="1:29" ht="26.25" customHeight="1">
      <c r="A3" s="302" t="s">
        <v>435</v>
      </c>
      <c r="B3" s="302"/>
      <c r="C3" s="302"/>
      <c r="D3" s="302"/>
      <c r="E3" s="302"/>
      <c r="F3" s="303"/>
      <c r="G3" s="303"/>
      <c r="H3" s="113"/>
    </row>
    <row r="5" spans="1:29" ht="76.5" customHeight="1">
      <c r="A5" s="114" t="s">
        <v>436</v>
      </c>
      <c r="B5" s="114" t="s">
        <v>437</v>
      </c>
      <c r="C5" s="114" t="s">
        <v>438</v>
      </c>
      <c r="D5" s="114" t="s">
        <v>439</v>
      </c>
      <c r="E5" s="114" t="s">
        <v>440</v>
      </c>
      <c r="F5" s="114" t="s">
        <v>441</v>
      </c>
      <c r="G5" s="114" t="s">
        <v>442</v>
      </c>
      <c r="H5" s="115"/>
    </row>
    <row r="6" spans="1:29" s="116" customFormat="1" ht="21.75" customHeight="1">
      <c r="A6" s="114"/>
      <c r="B6" s="304" t="s">
        <v>107</v>
      </c>
      <c r="C6" s="304"/>
      <c r="D6" s="304"/>
      <c r="E6" s="304"/>
      <c r="F6" s="304"/>
      <c r="G6" s="304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00"/>
      <c r="W6" s="100"/>
      <c r="X6" s="100"/>
      <c r="Y6" s="100"/>
      <c r="Z6" s="100"/>
      <c r="AA6" s="100"/>
      <c r="AB6" s="100"/>
      <c r="AC6" s="100"/>
    </row>
    <row r="7" spans="1:29" s="48" customFormat="1" ht="127.5">
      <c r="A7" s="114" t="s">
        <v>108</v>
      </c>
      <c r="B7" s="117" t="s">
        <v>443</v>
      </c>
      <c r="C7" s="117" t="s">
        <v>444</v>
      </c>
      <c r="D7" s="117" t="s">
        <v>324</v>
      </c>
      <c r="E7" s="117" t="s">
        <v>445</v>
      </c>
      <c r="F7" s="36" t="s">
        <v>446</v>
      </c>
      <c r="G7" s="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</row>
  </sheetData>
  <mergeCells count="2">
    <mergeCell ref="A3:G3"/>
    <mergeCell ref="B6:G6"/>
  </mergeCells>
  <printOptions gridLines="1" gridLinesSet="0"/>
  <pageMargins left="0.59055118110236238" right="0.51181102362204722" top="0.74803149606299213" bottom="0.74803149606299213" header="0.31496062992125984" footer="0.31496062992125984"/>
  <pageSetup paperSize="9" scale="81" fitToWidth="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J15"/>
  <sheetViews>
    <sheetView view="pageBreakPreview" topLeftCell="A3" zoomScale="80" zoomScaleNormal="66" zoomScaleSheetLayoutView="80" workbookViewId="0">
      <selection activeCell="K6" sqref="K6"/>
    </sheetView>
  </sheetViews>
  <sheetFormatPr defaultColWidth="8.85546875" defaultRowHeight="15"/>
  <cols>
    <col min="1" max="1" width="5.140625" style="48" customWidth="1"/>
    <col min="2" max="2" width="41.42578125" style="48" customWidth="1"/>
    <col min="3" max="3" width="17.28515625" style="156" customWidth="1"/>
    <col min="4" max="4" width="14.42578125" style="48" customWidth="1"/>
    <col min="5" max="5" width="15.28515625" style="48" customWidth="1"/>
    <col min="6" max="6" width="14.42578125" style="48" customWidth="1"/>
    <col min="7" max="7" width="12.7109375" style="48" customWidth="1"/>
    <col min="8" max="8" width="13.28515625" style="48" customWidth="1"/>
    <col min="9" max="16384" width="8.85546875" style="48"/>
  </cols>
  <sheetData>
    <row r="1" spans="1:10" s="118" customFormat="1" ht="18.75">
      <c r="A1" s="147"/>
      <c r="B1" s="119"/>
      <c r="C1" s="148"/>
      <c r="D1" s="148"/>
      <c r="E1" s="148"/>
      <c r="F1" s="149"/>
      <c r="H1" s="150" t="s">
        <v>447</v>
      </c>
      <c r="I1" s="151"/>
    </row>
    <row r="2" spans="1:10" s="118" customFormat="1" ht="18.75">
      <c r="A2" s="147"/>
      <c r="B2" s="119"/>
      <c r="C2" s="148"/>
      <c r="D2" s="148"/>
      <c r="E2" s="148"/>
      <c r="F2" s="149"/>
      <c r="G2" s="119"/>
      <c r="H2" s="119"/>
      <c r="I2" s="119"/>
    </row>
    <row r="3" spans="1:10" s="118" customFormat="1" ht="39" customHeight="1">
      <c r="A3" s="305" t="s">
        <v>448</v>
      </c>
      <c r="B3" s="305"/>
      <c r="C3" s="305"/>
      <c r="D3" s="305"/>
      <c r="E3" s="305"/>
      <c r="F3" s="305"/>
      <c r="G3" s="305"/>
      <c r="H3" s="305"/>
      <c r="I3" s="120"/>
      <c r="J3" s="152"/>
    </row>
    <row r="4" spans="1:10" s="118" customFormat="1" ht="15.75">
      <c r="A4" s="121"/>
      <c r="C4" s="122"/>
      <c r="F4" s="123"/>
    </row>
    <row r="5" spans="1:10" s="118" customFormat="1" ht="67.5" customHeight="1">
      <c r="A5" s="124" t="s">
        <v>269</v>
      </c>
      <c r="B5" s="125" t="s">
        <v>449</v>
      </c>
      <c r="C5" s="125" t="s">
        <v>450</v>
      </c>
      <c r="D5" s="125" t="s">
        <v>451</v>
      </c>
      <c r="E5" s="125" t="s">
        <v>452</v>
      </c>
      <c r="F5" s="125" t="s">
        <v>453</v>
      </c>
      <c r="G5" s="125" t="s">
        <v>454</v>
      </c>
      <c r="H5" s="125" t="s">
        <v>455</v>
      </c>
    </row>
    <row r="6" spans="1:10" s="118" customFormat="1" ht="15.75">
      <c r="A6" s="126"/>
      <c r="B6" s="125"/>
      <c r="C6" s="125"/>
      <c r="D6" s="125">
        <v>0.3</v>
      </c>
      <c r="E6" s="125">
        <v>0.35</v>
      </c>
      <c r="F6" s="125">
        <v>0.35</v>
      </c>
      <c r="G6" s="125"/>
      <c r="H6" s="125"/>
    </row>
    <row r="7" spans="1:10" s="118" customFormat="1" ht="82.5" customHeight="1">
      <c r="A7" s="127" t="s">
        <v>456</v>
      </c>
      <c r="B7" s="128" t="s">
        <v>457</v>
      </c>
      <c r="C7" s="125" t="s">
        <v>166</v>
      </c>
      <c r="D7" s="12">
        <f>'11в. Отч пок'!M8</f>
        <v>95.829719560878246</v>
      </c>
      <c r="E7" s="12">
        <f>'11в. Отч пок'!N8</f>
        <v>93.618166141850352</v>
      </c>
      <c r="F7" s="12">
        <f>'11а'!J10*100</f>
        <v>39.552238805970148</v>
      </c>
      <c r="G7" s="153">
        <f t="shared" ref="G7:G9" si="0">D7*$D$6+(E7-3)*$E$6+F7*$F$6</f>
        <v>74.308557600000654</v>
      </c>
      <c r="H7" s="134" t="s">
        <v>474</v>
      </c>
      <c r="I7" s="154"/>
    </row>
    <row r="8" spans="1:10" s="118" customFormat="1" ht="69.75" customHeight="1">
      <c r="A8" s="126" t="s">
        <v>459</v>
      </c>
      <c r="B8" s="129" t="s">
        <v>460</v>
      </c>
      <c r="C8" s="125" t="s">
        <v>166</v>
      </c>
      <c r="D8" s="12">
        <f>'11в. Отч пок'!M14</f>
        <v>95.42923076923077</v>
      </c>
      <c r="E8" s="12">
        <f>'11в. Отч пок'!N14</f>
        <v>86.321000000000012</v>
      </c>
      <c r="F8" s="12">
        <f>'11а'!J35*100</f>
        <v>42.105263157894733</v>
      </c>
      <c r="G8" s="153">
        <f t="shared" si="0"/>
        <v>72.527961336032391</v>
      </c>
      <c r="H8" s="134" t="s">
        <v>474</v>
      </c>
      <c r="I8" s="154"/>
    </row>
    <row r="9" spans="1:10" s="118" customFormat="1" ht="63.75" customHeight="1">
      <c r="A9" s="126" t="s">
        <v>461</v>
      </c>
      <c r="B9" s="129" t="s">
        <v>462</v>
      </c>
      <c r="C9" s="125" t="s">
        <v>166</v>
      </c>
      <c r="D9" s="12">
        <f>'11в. Отч пок'!M28</f>
        <v>100</v>
      </c>
      <c r="E9" s="12">
        <f>'11в. Отч пок'!N28</f>
        <v>100</v>
      </c>
      <c r="F9" s="12">
        <f>'11а'!J156*100</f>
        <v>0</v>
      </c>
      <c r="G9" s="11">
        <f t="shared" si="0"/>
        <v>63.949999999999996</v>
      </c>
      <c r="H9" s="125" t="s">
        <v>463</v>
      </c>
    </row>
    <row r="10" spans="1:10" s="118" customFormat="1" ht="73.5" customHeight="1">
      <c r="A10" s="126" t="s">
        <v>464</v>
      </c>
      <c r="B10" s="129" t="s">
        <v>380</v>
      </c>
      <c r="C10" s="125" t="s">
        <v>324</v>
      </c>
      <c r="D10" s="153">
        <f>'11в. Отч пок'!M33</f>
        <v>94.261250000000004</v>
      </c>
      <c r="E10" s="153">
        <f>'11в. Отч пок'!N33</f>
        <v>86.24</v>
      </c>
      <c r="F10" s="153">
        <f>'11а'!J201*100</f>
        <v>50</v>
      </c>
      <c r="G10" s="153">
        <f t="shared" ref="G10:G11" si="1">D10*$D$6+(E10-3)*$E$6+F10*$F$6</f>
        <v>74.912374999999997</v>
      </c>
      <c r="H10" s="134" t="s">
        <v>474</v>
      </c>
    </row>
    <row r="11" spans="1:10" s="155" customFormat="1" ht="53.25" customHeight="1">
      <c r="A11" s="124" t="s">
        <v>465</v>
      </c>
      <c r="B11" s="130" t="s">
        <v>159</v>
      </c>
      <c r="C11" s="125" t="s">
        <v>166</v>
      </c>
      <c r="D11" s="153">
        <f>'[1]11в. Отч пок'!M41</f>
        <v>86.991818181818175</v>
      </c>
      <c r="E11" s="153">
        <f>'[1]11в. Отч пок'!N41</f>
        <v>106.14999999999999</v>
      </c>
      <c r="F11" s="153">
        <f>'[1]11а'!J305*100</f>
        <v>89.285714285714292</v>
      </c>
      <c r="G11" s="153">
        <f t="shared" si="1"/>
        <v>93.450045454545446</v>
      </c>
      <c r="H11" s="125" t="s">
        <v>458</v>
      </c>
    </row>
    <row r="12" spans="1:10" s="118" customFormat="1" ht="101.1" customHeight="1">
      <c r="A12" s="126" t="s">
        <v>466</v>
      </c>
      <c r="B12" s="130" t="s">
        <v>260</v>
      </c>
      <c r="C12" s="125" t="s">
        <v>166</v>
      </c>
      <c r="D12" s="12" t="s">
        <v>310</v>
      </c>
      <c r="E12" s="12" t="s">
        <v>310</v>
      </c>
      <c r="F12" s="12">
        <v>100</v>
      </c>
      <c r="G12" s="12" t="s">
        <v>310</v>
      </c>
      <c r="H12" s="125" t="s">
        <v>310</v>
      </c>
    </row>
    <row r="13" spans="1:10" s="118" customFormat="1" ht="27.95" customHeight="1">
      <c r="A13" s="126"/>
      <c r="B13" s="130"/>
      <c r="C13" s="125"/>
      <c r="D13" s="12"/>
      <c r="E13" s="12"/>
      <c r="F13" s="12"/>
      <c r="G13" s="12"/>
      <c r="H13" s="125"/>
    </row>
    <row r="14" spans="1:10" s="118" customFormat="1" ht="63" customHeight="1">
      <c r="A14" s="306" t="s">
        <v>467</v>
      </c>
      <c r="B14" s="306"/>
      <c r="C14" s="306"/>
      <c r="D14" s="306"/>
      <c r="E14" s="306"/>
      <c r="F14" s="306"/>
      <c r="G14" s="306"/>
      <c r="H14" s="306"/>
    </row>
    <row r="15" spans="1:10" s="118" customFormat="1" ht="15.75">
      <c r="A15" s="121"/>
      <c r="C15" s="122"/>
      <c r="F15" s="123"/>
    </row>
  </sheetData>
  <mergeCells count="2">
    <mergeCell ref="A3:H3"/>
    <mergeCell ref="A14:H14"/>
  </mergeCells>
  <printOptions gridLines="1" gridLinesSet="0"/>
  <pageMargins left="0.70866141732283472" right="0" top="0.74803149606299213" bottom="0.74803149606299213" header="0.31496062992125984" footer="0.31496062992125984"/>
  <pageSetup paperSize="9" scale="77" fitToWidth="0" fitToHeight="0" orientation="landscape" r:id="rId1"/>
  <rowBreaks count="1" manualBreakCount="1">
    <brk id="13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rintOptions gridLines="1" gridLinesSet="0"/>
  <pageMargins left="0.7" right="0.7" top="0.75" bottom="0.75" header="0.3" footer="0.3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11а</vt:lpstr>
      <vt:lpstr>11б. Отч ОКС</vt:lpstr>
      <vt:lpstr>11в. Отч пок</vt:lpstr>
      <vt:lpstr>11г. Отч НПА</vt:lpstr>
      <vt:lpstr>11д. Оц эф</vt:lpstr>
      <vt:lpstr>Лист1</vt:lpstr>
      <vt:lpstr>'11в. Отч пок'!Заголовки_для_печати</vt:lpstr>
      <vt:lpstr>'11а'!Область_печати</vt:lpstr>
      <vt:lpstr>'11б. Отч ОКС'!Область_печати</vt:lpstr>
      <vt:lpstr>'11в. Отч пок'!Область_печати</vt:lpstr>
      <vt:lpstr>'11г. Отч НПА'!Область_печати</vt:lpstr>
      <vt:lpstr>'11д. Оц эф'!Область_печати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Джежула</dc:creator>
  <cp:lastModifiedBy>User</cp:lastModifiedBy>
  <cp:revision>1</cp:revision>
  <cp:lastPrinted>2020-05-06T08:01:39Z</cp:lastPrinted>
  <dcterms:created xsi:type="dcterms:W3CDTF">2018-02-13T11:39:43Z</dcterms:created>
  <dcterms:modified xsi:type="dcterms:W3CDTF">2020-07-22T15:06:47Z</dcterms:modified>
</cp:coreProperties>
</file>